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_www\2017 TSK\X 034 Růžičkova rokle, podhled NK\DSP\"/>
    </mc:Choice>
  </mc:AlternateContent>
  <bookViews>
    <workbookView xWindow="0" yWindow="0" windowWidth="18630" windowHeight="9855"/>
  </bookViews>
  <sheets>
    <sheet name="Rekapitulace stavby" sheetId="1" r:id="rId1"/>
    <sheet name="023-17-1-01 - Akce č. 999..." sheetId="2" r:id="rId2"/>
    <sheet name="023-17-1-02 - Akce č. 999..." sheetId="3" r:id="rId3"/>
    <sheet name="023-17-2-01 - Akce č. 999..." sheetId="4" r:id="rId4"/>
    <sheet name="023-17-2-02 - Akce č. 999..." sheetId="5" r:id="rId5"/>
    <sheet name="SO401a-VO - SO401a-VO PRÁCE" sheetId="6" r:id="rId6"/>
    <sheet name="SO401a-MAT - SO401a-MAT M..." sheetId="7" r:id="rId7"/>
    <sheet name="SO401b-VO - SO401b-VO PRÁCE" sheetId="8" r:id="rId8"/>
    <sheet name="SO401b-MAT - SO401b-MAT M..." sheetId="9" r:id="rId9"/>
    <sheet name="SO402-TSK - SO402-TSK PRÁCE" sheetId="10" r:id="rId10"/>
    <sheet name="SO402-MAT - SO402-MAT MAT..." sheetId="11" r:id="rId11"/>
    <sheet name="023-17-4 - Akce č. 999 61..." sheetId="12" r:id="rId12"/>
    <sheet name="Pokyny pro vyplnění" sheetId="13" r:id="rId13"/>
  </sheets>
  <definedNames>
    <definedName name="_xlnm._FilterDatabase" localSheetId="1" hidden="1">'023-17-1-01 - Akce č. 999...'!$C$84:$K$113</definedName>
    <definedName name="_xlnm._FilterDatabase" localSheetId="2" hidden="1">'023-17-1-02 - Akce č. 999...'!$C$93:$K$201</definedName>
    <definedName name="_xlnm._FilterDatabase" localSheetId="3" hidden="1">'023-17-2-01 - Akce č. 999...'!$C$84:$K$112</definedName>
    <definedName name="_xlnm._FilterDatabase" localSheetId="4" hidden="1">'023-17-2-02 - Akce č. 999...'!$C$89:$K$160</definedName>
    <definedName name="_xlnm._FilterDatabase" localSheetId="11" hidden="1">'023-17-4 - Akce č. 999 61...'!$C$88:$K$110</definedName>
    <definedName name="_xlnm._FilterDatabase" localSheetId="6" hidden="1">'SO401a-MAT - SO401a-MAT M...'!$C$87:$K$99</definedName>
    <definedName name="_xlnm._FilterDatabase" localSheetId="5" hidden="1">'SO401a-VO - SO401a-VO PRÁCE'!$C$90:$K$122</definedName>
    <definedName name="_xlnm._FilterDatabase" localSheetId="8" hidden="1">'SO401b-MAT - SO401b-MAT M...'!$C$87:$K$99</definedName>
    <definedName name="_xlnm._FilterDatabase" localSheetId="7" hidden="1">'SO401b-VO - SO401b-VO PRÁCE'!$C$90:$K$126</definedName>
    <definedName name="_xlnm._FilterDatabase" localSheetId="10" hidden="1">'SO402-MAT - SO402-MAT MAT...'!$C$87:$K$92</definedName>
    <definedName name="_xlnm._FilterDatabase" localSheetId="9" hidden="1">'SO402-TSK - SO402-TSK PRÁCE'!$C$90:$K$111</definedName>
    <definedName name="_xlnm.Print_Titles" localSheetId="1">'023-17-1-01 - Akce č. 999...'!$84:$84</definedName>
    <definedName name="_xlnm.Print_Titles" localSheetId="2">'023-17-1-02 - Akce č. 999...'!$93:$93</definedName>
    <definedName name="_xlnm.Print_Titles" localSheetId="3">'023-17-2-01 - Akce č. 999...'!$84:$84</definedName>
    <definedName name="_xlnm.Print_Titles" localSheetId="4">'023-17-2-02 - Akce č. 999...'!$89:$89</definedName>
    <definedName name="_xlnm.Print_Titles" localSheetId="11">'023-17-4 - Akce č. 999 61...'!$88:$88</definedName>
    <definedName name="_xlnm.Print_Titles" localSheetId="0">'Rekapitulace stavby'!$49:$49</definedName>
    <definedName name="_xlnm.Print_Titles" localSheetId="6">'SO401a-MAT - SO401a-MAT M...'!$87:$87</definedName>
    <definedName name="_xlnm.Print_Titles" localSheetId="5">'SO401a-VO - SO401a-VO PRÁCE'!$90:$90</definedName>
    <definedName name="_xlnm.Print_Titles" localSheetId="8">'SO401b-MAT - SO401b-MAT M...'!$87:$87</definedName>
    <definedName name="_xlnm.Print_Titles" localSheetId="7">'SO401b-VO - SO401b-VO PRÁCE'!$90:$90</definedName>
    <definedName name="_xlnm.Print_Titles" localSheetId="10">'SO402-MAT - SO402-MAT MAT...'!$87:$87</definedName>
    <definedName name="_xlnm.Print_Titles" localSheetId="9">'SO402-TSK - SO402-TSK PRÁCE'!$90:$90</definedName>
    <definedName name="_xlnm.Print_Area" localSheetId="1">'023-17-1-01 - Akce č. 999...'!$C$4:$J$38,'023-17-1-01 - Akce č. 999...'!$C$44:$J$64,'023-17-1-01 - Akce č. 999...'!$C$70:$K$113</definedName>
    <definedName name="_xlnm.Print_Area" localSheetId="2">'023-17-1-02 - Akce č. 999...'!$C$4:$J$38,'023-17-1-02 - Akce č. 999...'!$C$44:$J$73,'023-17-1-02 - Akce č. 999...'!$C$79:$K$201</definedName>
    <definedName name="_xlnm.Print_Area" localSheetId="3">'023-17-2-01 - Akce č. 999...'!$C$4:$J$38,'023-17-2-01 - Akce č. 999...'!$C$44:$J$64,'023-17-2-01 - Akce č. 999...'!$C$70:$K$112</definedName>
    <definedName name="_xlnm.Print_Area" localSheetId="4">'023-17-2-02 - Akce č. 999...'!$C$4:$J$38,'023-17-2-02 - Akce č. 999...'!$C$44:$J$69,'023-17-2-02 - Akce č. 999...'!$C$75:$K$160</definedName>
    <definedName name="_xlnm.Print_Area" localSheetId="11">'023-17-4 - Akce č. 999 61...'!$C$4:$J$38,'023-17-4 - Akce č. 999 61...'!$C$44:$J$68,'023-17-4 - Akce č. 999 61...'!$C$74:$K$110</definedName>
    <definedName name="_xlnm.Print_Area" localSheetId="1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stavby'!$C$39:$AQ$69</definedName>
    <definedName name="_xlnm.Print_Area" localSheetId="6">'SO401a-MAT - SO401a-MAT M...'!$C$4:$J$40,'SO401a-MAT - SO401a-MAT M...'!$C$46:$J$65,'SO401a-MAT - SO401a-MAT M...'!$C$71:$K$99</definedName>
    <definedName name="_xlnm.Print_Area" localSheetId="5">'SO401a-VO - SO401a-VO PRÁCE'!$C$4:$J$40,'SO401a-VO - SO401a-VO PRÁCE'!$C$46:$J$68,'SO401a-VO - SO401a-VO PRÁCE'!$C$74:$K$122</definedName>
    <definedName name="_xlnm.Print_Area" localSheetId="8">'SO401b-MAT - SO401b-MAT M...'!$C$4:$J$40,'SO401b-MAT - SO401b-MAT M...'!$C$46:$J$65,'SO401b-MAT - SO401b-MAT M...'!$C$71:$K$99</definedName>
    <definedName name="_xlnm.Print_Area" localSheetId="7">'SO401b-VO - SO401b-VO PRÁCE'!$C$4:$J$40,'SO401b-VO - SO401b-VO PRÁCE'!$C$46:$J$68,'SO401b-VO - SO401b-VO PRÁCE'!$C$74:$K$126</definedName>
    <definedName name="_xlnm.Print_Area" localSheetId="10">'SO402-MAT - SO402-MAT MAT...'!$C$4:$J$40,'SO402-MAT - SO402-MAT MAT...'!$C$46:$J$65,'SO402-MAT - SO402-MAT MAT...'!$C$71:$K$92</definedName>
    <definedName name="_xlnm.Print_Area" localSheetId="9">'SO402-TSK - SO402-TSK PRÁCE'!$C$4:$J$40,'SO402-TSK - SO402-TSK PRÁCE'!$C$46:$J$68,'SO402-TSK - SO402-TSK PRÁCE'!$C$74:$K$111</definedName>
  </definedNames>
  <calcPr calcId="152511"/>
</workbook>
</file>

<file path=xl/calcChain.xml><?xml version="1.0" encoding="utf-8"?>
<calcChain xmlns="http://schemas.openxmlformats.org/spreadsheetml/2006/main">
  <c r="AY68" i="1" l="1"/>
  <c r="AX68" i="1"/>
  <c r="BI109" i="12"/>
  <c r="BH109" i="12"/>
  <c r="BG109" i="12"/>
  <c r="BF109" i="12"/>
  <c r="T109" i="12"/>
  <c r="T108" i="12"/>
  <c r="R109" i="12"/>
  <c r="R108" i="12" s="1"/>
  <c r="P109" i="12"/>
  <c r="P108" i="12"/>
  <c r="BK109" i="12"/>
  <c r="BK108" i="12" s="1"/>
  <c r="J108" i="12" s="1"/>
  <c r="J67" i="12" s="1"/>
  <c r="J109" i="12"/>
  <c r="BE109" i="12"/>
  <c r="BI106" i="12"/>
  <c r="BH106" i="12"/>
  <c r="BG106" i="12"/>
  <c r="BF106" i="12"/>
  <c r="T106" i="12"/>
  <c r="R106" i="12"/>
  <c r="P106" i="12"/>
  <c r="BK106" i="12"/>
  <c r="J106" i="12"/>
  <c r="BE106" i="12" s="1"/>
  <c r="BI105" i="12"/>
  <c r="BH105" i="12"/>
  <c r="BG105" i="12"/>
  <c r="BF105" i="12"/>
  <c r="T105" i="12"/>
  <c r="T104" i="12" s="1"/>
  <c r="R105" i="12"/>
  <c r="R104" i="12" s="1"/>
  <c r="P105" i="12"/>
  <c r="P104" i="12" s="1"/>
  <c r="BK105" i="12"/>
  <c r="J105" i="12"/>
  <c r="BE105" i="12" s="1"/>
  <c r="BI102" i="12"/>
  <c r="BH102" i="12"/>
  <c r="BG102" i="12"/>
  <c r="BF102" i="12"/>
  <c r="T102" i="12"/>
  <c r="T101" i="12" s="1"/>
  <c r="R102" i="12"/>
  <c r="R101" i="12" s="1"/>
  <c r="P102" i="12"/>
  <c r="P101" i="12" s="1"/>
  <c r="BK102" i="12"/>
  <c r="BK101" i="12" s="1"/>
  <c r="J101" i="12" s="1"/>
  <c r="J65" i="12" s="1"/>
  <c r="J102" i="12"/>
  <c r="BE102" i="12" s="1"/>
  <c r="BI99" i="12"/>
  <c r="BH99" i="12"/>
  <c r="BG99" i="12"/>
  <c r="BF99" i="12"/>
  <c r="T99" i="12"/>
  <c r="T98" i="12" s="1"/>
  <c r="R99" i="12"/>
  <c r="R98" i="12" s="1"/>
  <c r="P99" i="12"/>
  <c r="P98" i="12" s="1"/>
  <c r="BK99" i="12"/>
  <c r="BK98" i="12" s="1"/>
  <c r="J98" i="12" s="1"/>
  <c r="J64" i="12" s="1"/>
  <c r="J99" i="12"/>
  <c r="BE99" i="12" s="1"/>
  <c r="BI97" i="12"/>
  <c r="BH97" i="12"/>
  <c r="BG97" i="12"/>
  <c r="BF97" i="12"/>
  <c r="T97" i="12"/>
  <c r="R97" i="12"/>
  <c r="P97" i="12"/>
  <c r="BK97" i="12"/>
  <c r="J97" i="12"/>
  <c r="BE97" i="12" s="1"/>
  <c r="BI96" i="12"/>
  <c r="BH96" i="12"/>
  <c r="BG96" i="12"/>
  <c r="BF96" i="12"/>
  <c r="T96" i="12"/>
  <c r="R96" i="12"/>
  <c r="P96" i="12"/>
  <c r="BK96" i="12"/>
  <c r="J96" i="12"/>
  <c r="BE96" i="12" s="1"/>
  <c r="BI95" i="12"/>
  <c r="BH95" i="12"/>
  <c r="BG95" i="12"/>
  <c r="BF95" i="12"/>
  <c r="T95" i="12"/>
  <c r="R95" i="12"/>
  <c r="R94" i="12" s="1"/>
  <c r="P95" i="12"/>
  <c r="P94" i="12" s="1"/>
  <c r="BK95" i="12"/>
  <c r="BK94" i="12" s="1"/>
  <c r="J94" i="12" s="1"/>
  <c r="J63" i="12" s="1"/>
  <c r="J95" i="12"/>
  <c r="BE95" i="12" s="1"/>
  <c r="BI93" i="12"/>
  <c r="BH93" i="12"/>
  <c r="BG93" i="12"/>
  <c r="BF93" i="12"/>
  <c r="J33" i="12" s="1"/>
  <c r="AW68" i="1" s="1"/>
  <c r="T93" i="12"/>
  <c r="R93" i="12"/>
  <c r="P93" i="12"/>
  <c r="BK93" i="12"/>
  <c r="J93" i="12"/>
  <c r="BE93" i="12" s="1"/>
  <c r="BI92" i="12"/>
  <c r="BH92" i="12"/>
  <c r="BG92" i="12"/>
  <c r="F34" i="12" s="1"/>
  <c r="BB68" i="1" s="1"/>
  <c r="BB67" i="1" s="1"/>
  <c r="AX67" i="1" s="1"/>
  <c r="BF92" i="12"/>
  <c r="T92" i="12"/>
  <c r="R92" i="12"/>
  <c r="R91" i="12" s="1"/>
  <c r="R90" i="12" s="1"/>
  <c r="R89" i="12" s="1"/>
  <c r="P92" i="12"/>
  <c r="P91" i="12" s="1"/>
  <c r="BK92" i="12"/>
  <c r="J92" i="12"/>
  <c r="BE92" i="12" s="1"/>
  <c r="J85" i="12"/>
  <c r="F83" i="12"/>
  <c r="E81" i="12"/>
  <c r="J55" i="12"/>
  <c r="F53" i="12"/>
  <c r="E51" i="12"/>
  <c r="J20" i="12"/>
  <c r="E20" i="12"/>
  <c r="F86" i="12"/>
  <c r="F56" i="12"/>
  <c r="J19" i="12"/>
  <c r="J17" i="12"/>
  <c r="E17" i="12"/>
  <c r="J16" i="12"/>
  <c r="J14" i="12"/>
  <c r="E7" i="12"/>
  <c r="E77" i="12"/>
  <c r="E47" i="12"/>
  <c r="AY66" i="1"/>
  <c r="AX66" i="1"/>
  <c r="BI92" i="11"/>
  <c r="BH92" i="11"/>
  <c r="BG92" i="11"/>
  <c r="BF92" i="11"/>
  <c r="T92" i="11"/>
  <c r="R92" i="11"/>
  <c r="P92" i="11"/>
  <c r="BK92" i="11"/>
  <c r="J92" i="11"/>
  <c r="BE92" i="11" s="1"/>
  <c r="BI91" i="11"/>
  <c r="BH91" i="11"/>
  <c r="BG91" i="11"/>
  <c r="BF91" i="11"/>
  <c r="T91" i="11"/>
  <c r="R91" i="11"/>
  <c r="P91" i="11"/>
  <c r="BK91" i="11"/>
  <c r="J91" i="11"/>
  <c r="BE91" i="11"/>
  <c r="BI90" i="11"/>
  <c r="BH90" i="11"/>
  <c r="BG90" i="11"/>
  <c r="BF90" i="11"/>
  <c r="J35" i="11" s="1"/>
  <c r="AW66" i="1" s="1"/>
  <c r="T90" i="11"/>
  <c r="R90" i="11"/>
  <c r="R88" i="11" s="1"/>
  <c r="P90" i="11"/>
  <c r="BK90" i="11"/>
  <c r="J90" i="11"/>
  <c r="BE90" i="11" s="1"/>
  <c r="BI89" i="11"/>
  <c r="BH89" i="11"/>
  <c r="BG89" i="11"/>
  <c r="F36" i="11" s="1"/>
  <c r="BB66" i="1" s="1"/>
  <c r="BF89" i="11"/>
  <c r="T89" i="11"/>
  <c r="R89" i="11"/>
  <c r="P89" i="11"/>
  <c r="P88" i="11" s="1"/>
  <c r="AU66" i="1" s="1"/>
  <c r="BK89" i="11"/>
  <c r="BK88" i="11" s="1"/>
  <c r="J88" i="11" s="1"/>
  <c r="J89" i="11"/>
  <c r="BE89" i="11" s="1"/>
  <c r="F85" i="11"/>
  <c r="J84" i="11"/>
  <c r="F84" i="11"/>
  <c r="F82" i="11"/>
  <c r="E80" i="11"/>
  <c r="F60" i="11"/>
  <c r="J59" i="11"/>
  <c r="F59" i="11"/>
  <c r="F57" i="11"/>
  <c r="E55" i="11"/>
  <c r="J16" i="11"/>
  <c r="J82" i="11" s="1"/>
  <c r="J57" i="11"/>
  <c r="E7" i="11"/>
  <c r="E74" i="11" s="1"/>
  <c r="AY65" i="1"/>
  <c r="AX65" i="1"/>
  <c r="BI111" i="10"/>
  <c r="BH111" i="10"/>
  <c r="BG111" i="10"/>
  <c r="BF111" i="10"/>
  <c r="T111" i="10"/>
  <c r="R111" i="10"/>
  <c r="P111" i="10"/>
  <c r="BK111" i="10"/>
  <c r="J111" i="10"/>
  <c r="BE111" i="10" s="1"/>
  <c r="BI110" i="10"/>
  <c r="BH110" i="10"/>
  <c r="BG110" i="10"/>
  <c r="BF110" i="10"/>
  <c r="T110" i="10"/>
  <c r="R110" i="10"/>
  <c r="P110" i="10"/>
  <c r="BK110" i="10"/>
  <c r="J110" i="10"/>
  <c r="BE110" i="10" s="1"/>
  <c r="BI109" i="10"/>
  <c r="BH109" i="10"/>
  <c r="BG109" i="10"/>
  <c r="BF109" i="10"/>
  <c r="T109" i="10"/>
  <c r="R109" i="10"/>
  <c r="P109" i="10"/>
  <c r="BK109" i="10"/>
  <c r="J109" i="10"/>
  <c r="BE109" i="10" s="1"/>
  <c r="BI108" i="10"/>
  <c r="BH108" i="10"/>
  <c r="BG108" i="10"/>
  <c r="BF108" i="10"/>
  <c r="T108" i="10"/>
  <c r="R108" i="10"/>
  <c r="P108" i="10"/>
  <c r="BK108" i="10"/>
  <c r="J108" i="10"/>
  <c r="BE108" i="10" s="1"/>
  <c r="BI107" i="10"/>
  <c r="BH107" i="10"/>
  <c r="BG107" i="10"/>
  <c r="BF107" i="10"/>
  <c r="T107" i="10"/>
  <c r="R107" i="10"/>
  <c r="P107" i="10"/>
  <c r="BK107" i="10"/>
  <c r="J107" i="10"/>
  <c r="BE107" i="10" s="1"/>
  <c r="BI106" i="10"/>
  <c r="BH106" i="10"/>
  <c r="BG106" i="10"/>
  <c r="BF106" i="10"/>
  <c r="T106" i="10"/>
  <c r="R106" i="10"/>
  <c r="P106" i="10"/>
  <c r="BK106" i="10"/>
  <c r="J106" i="10"/>
  <c r="BE106" i="10" s="1"/>
  <c r="BI105" i="10"/>
  <c r="BH105" i="10"/>
  <c r="BG105" i="10"/>
  <c r="BF105" i="10"/>
  <c r="T105" i="10"/>
  <c r="R105" i="10"/>
  <c r="P105" i="10"/>
  <c r="BK105" i="10"/>
  <c r="J105" i="10"/>
  <c r="BE105" i="10" s="1"/>
  <c r="BI104" i="10"/>
  <c r="BH104" i="10"/>
  <c r="BG104" i="10"/>
  <c r="BF104" i="10"/>
  <c r="T104" i="10"/>
  <c r="R104" i="10"/>
  <c r="P104" i="10"/>
  <c r="BK104" i="10"/>
  <c r="J104" i="10"/>
  <c r="BE104" i="10" s="1"/>
  <c r="BI103" i="10"/>
  <c r="BH103" i="10"/>
  <c r="BG103" i="10"/>
  <c r="BF103" i="10"/>
  <c r="T103" i="10"/>
  <c r="R103" i="10"/>
  <c r="P103" i="10"/>
  <c r="BK103" i="10"/>
  <c r="J103" i="10"/>
  <c r="BE103" i="10" s="1"/>
  <c r="BI102" i="10"/>
  <c r="BH102" i="10"/>
  <c r="BG102" i="10"/>
  <c r="BF102" i="10"/>
  <c r="T102" i="10"/>
  <c r="R102" i="10"/>
  <c r="R101" i="10" s="1"/>
  <c r="P102" i="10"/>
  <c r="P101" i="10" s="1"/>
  <c r="BK102" i="10"/>
  <c r="J102" i="10"/>
  <c r="BE102" i="10" s="1"/>
  <c r="BI100" i="10"/>
  <c r="BH100" i="10"/>
  <c r="BG100" i="10"/>
  <c r="BF100" i="10"/>
  <c r="T100" i="10"/>
  <c r="R100" i="10"/>
  <c r="P100" i="10"/>
  <c r="BK100" i="10"/>
  <c r="J100" i="10"/>
  <c r="BE100" i="10" s="1"/>
  <c r="BI99" i="10"/>
  <c r="BH99" i="10"/>
  <c r="BG99" i="10"/>
  <c r="BF99" i="10"/>
  <c r="T99" i="10"/>
  <c r="R99" i="10"/>
  <c r="P99" i="10"/>
  <c r="BK99" i="10"/>
  <c r="J99" i="10"/>
  <c r="BE99" i="10" s="1"/>
  <c r="BI98" i="10"/>
  <c r="BH98" i="10"/>
  <c r="BG98" i="10"/>
  <c r="BF98" i="10"/>
  <c r="T98" i="10"/>
  <c r="R98" i="10"/>
  <c r="P98" i="10"/>
  <c r="BK98" i="10"/>
  <c r="J98" i="10"/>
  <c r="BE98" i="10" s="1"/>
  <c r="BI97" i="10"/>
  <c r="BH97" i="10"/>
  <c r="BG97" i="10"/>
  <c r="BF97" i="10"/>
  <c r="T97" i="10"/>
  <c r="R97" i="10"/>
  <c r="P97" i="10"/>
  <c r="BK97" i="10"/>
  <c r="J97" i="10"/>
  <c r="BE97" i="10" s="1"/>
  <c r="BI96" i="10"/>
  <c r="BH96" i="10"/>
  <c r="BG96" i="10"/>
  <c r="BF96" i="10"/>
  <c r="T96" i="10"/>
  <c r="R96" i="10"/>
  <c r="P96" i="10"/>
  <c r="BK96" i="10"/>
  <c r="J96" i="10"/>
  <c r="BE96" i="10" s="1"/>
  <c r="BI95" i="10"/>
  <c r="BH95" i="10"/>
  <c r="BG95" i="10"/>
  <c r="BF95" i="10"/>
  <c r="T95" i="10"/>
  <c r="R95" i="10"/>
  <c r="P95" i="10"/>
  <c r="BK95" i="10"/>
  <c r="J95" i="10"/>
  <c r="BE95" i="10" s="1"/>
  <c r="BI94" i="10"/>
  <c r="BH94" i="10"/>
  <c r="F37" i="10" s="1"/>
  <c r="BC65" i="1" s="1"/>
  <c r="BG94" i="10"/>
  <c r="BF94" i="10"/>
  <c r="J35" i="10" s="1"/>
  <c r="AW65" i="1" s="1"/>
  <c r="F35" i="10"/>
  <c r="BA65" i="1" s="1"/>
  <c r="T94" i="10"/>
  <c r="R94" i="10"/>
  <c r="R93" i="10" s="1"/>
  <c r="R92" i="10" s="1"/>
  <c r="R91" i="10" s="1"/>
  <c r="P94" i="10"/>
  <c r="BK94" i="10"/>
  <c r="BK93" i="10" s="1"/>
  <c r="J94" i="10"/>
  <c r="BE94" i="10" s="1"/>
  <c r="F88" i="10"/>
  <c r="J87" i="10"/>
  <c r="F87" i="10"/>
  <c r="F85" i="10"/>
  <c r="E83" i="10"/>
  <c r="F60" i="10"/>
  <c r="J59" i="10"/>
  <c r="F59" i="10"/>
  <c r="F57" i="10"/>
  <c r="E55" i="10"/>
  <c r="J16" i="10"/>
  <c r="E7" i="10"/>
  <c r="E77" i="10"/>
  <c r="E49" i="10"/>
  <c r="AY63" i="1"/>
  <c r="AX63" i="1"/>
  <c r="BI99" i="9"/>
  <c r="BH99" i="9"/>
  <c r="BG99" i="9"/>
  <c r="BF99" i="9"/>
  <c r="T99" i="9"/>
  <c r="R99" i="9"/>
  <c r="P99" i="9"/>
  <c r="BK99" i="9"/>
  <c r="J99" i="9"/>
  <c r="BE99" i="9" s="1"/>
  <c r="BI98" i="9"/>
  <c r="BH98" i="9"/>
  <c r="BG98" i="9"/>
  <c r="BF98" i="9"/>
  <c r="T98" i="9"/>
  <c r="R98" i="9"/>
  <c r="P98" i="9"/>
  <c r="BK98" i="9"/>
  <c r="J98" i="9"/>
  <c r="BE98" i="9" s="1"/>
  <c r="BI97" i="9"/>
  <c r="BH97" i="9"/>
  <c r="BG97" i="9"/>
  <c r="BF97" i="9"/>
  <c r="T97" i="9"/>
  <c r="R97" i="9"/>
  <c r="P97" i="9"/>
  <c r="BK97" i="9"/>
  <c r="J97" i="9"/>
  <c r="BE97" i="9" s="1"/>
  <c r="BI96" i="9"/>
  <c r="BH96" i="9"/>
  <c r="BG96" i="9"/>
  <c r="BF96" i="9"/>
  <c r="T96" i="9"/>
  <c r="R96" i="9"/>
  <c r="P96" i="9"/>
  <c r="BK96" i="9"/>
  <c r="J96" i="9"/>
  <c r="BE96" i="9" s="1"/>
  <c r="BI95" i="9"/>
  <c r="BH95" i="9"/>
  <c r="BG95" i="9"/>
  <c r="BF95" i="9"/>
  <c r="T95" i="9"/>
  <c r="R95" i="9"/>
  <c r="P95" i="9"/>
  <c r="BK95" i="9"/>
  <c r="J95" i="9"/>
  <c r="BE95" i="9" s="1"/>
  <c r="BI94" i="9"/>
  <c r="BH94" i="9"/>
  <c r="BG94" i="9"/>
  <c r="BF94" i="9"/>
  <c r="T94" i="9"/>
  <c r="R94" i="9"/>
  <c r="P94" i="9"/>
  <c r="BK94" i="9"/>
  <c r="J94" i="9"/>
  <c r="BE94" i="9" s="1"/>
  <c r="BI93" i="9"/>
  <c r="BH93" i="9"/>
  <c r="F37" i="9" s="1"/>
  <c r="BC63" i="1" s="1"/>
  <c r="BG93" i="9"/>
  <c r="BF93" i="9"/>
  <c r="T93" i="9"/>
  <c r="R93" i="9"/>
  <c r="P93" i="9"/>
  <c r="BK93" i="9"/>
  <c r="J93" i="9"/>
  <c r="BE93" i="9"/>
  <c r="BI92" i="9"/>
  <c r="BH92" i="9"/>
  <c r="BG92" i="9"/>
  <c r="BF92" i="9"/>
  <c r="F35" i="9" s="1"/>
  <c r="BA63" i="1" s="1"/>
  <c r="T92" i="9"/>
  <c r="R92" i="9"/>
  <c r="P92" i="9"/>
  <c r="BK92" i="9"/>
  <c r="J92" i="9"/>
  <c r="BE92" i="9" s="1"/>
  <c r="BI91" i="9"/>
  <c r="BH91" i="9"/>
  <c r="BG91" i="9"/>
  <c r="BF91" i="9"/>
  <c r="T91" i="9"/>
  <c r="R91" i="9"/>
  <c r="P91" i="9"/>
  <c r="BK91" i="9"/>
  <c r="J91" i="9"/>
  <c r="BE91" i="9"/>
  <c r="BI90" i="9"/>
  <c r="BH90" i="9"/>
  <c r="BG90" i="9"/>
  <c r="BF90" i="9"/>
  <c r="T90" i="9"/>
  <c r="R90" i="9"/>
  <c r="P90" i="9"/>
  <c r="BK90" i="9"/>
  <c r="J90" i="9"/>
  <c r="BE90" i="9" s="1"/>
  <c r="BI89" i="9"/>
  <c r="BH89" i="9"/>
  <c r="BG89" i="9"/>
  <c r="BF89" i="9"/>
  <c r="T89" i="9"/>
  <c r="R89" i="9"/>
  <c r="R88" i="9" s="1"/>
  <c r="P89" i="9"/>
  <c r="BK89" i="9"/>
  <c r="J89" i="9"/>
  <c r="BE89" i="9"/>
  <c r="J34" i="9"/>
  <c r="AV63" i="1" s="1"/>
  <c r="F85" i="9"/>
  <c r="J84" i="9"/>
  <c r="F84" i="9"/>
  <c r="F82" i="9"/>
  <c r="E80" i="9"/>
  <c r="F60" i="9"/>
  <c r="J59" i="9"/>
  <c r="F59" i="9"/>
  <c r="F57" i="9"/>
  <c r="E55" i="9"/>
  <c r="J16" i="9"/>
  <c r="E7" i="9"/>
  <c r="E74" i="9"/>
  <c r="E49" i="9"/>
  <c r="AY62" i="1"/>
  <c r="AX62" i="1"/>
  <c r="BI126" i="8"/>
  <c r="BH126" i="8"/>
  <c r="BG126" i="8"/>
  <c r="BF126" i="8"/>
  <c r="T126" i="8"/>
  <c r="R126" i="8"/>
  <c r="P126" i="8"/>
  <c r="BK126" i="8"/>
  <c r="J126" i="8"/>
  <c r="BE126" i="8" s="1"/>
  <c r="BI125" i="8"/>
  <c r="BH125" i="8"/>
  <c r="BG125" i="8"/>
  <c r="BF125" i="8"/>
  <c r="T125" i="8"/>
  <c r="R125" i="8"/>
  <c r="P125" i="8"/>
  <c r="BK125" i="8"/>
  <c r="J125" i="8"/>
  <c r="BE125" i="8" s="1"/>
  <c r="BI124" i="8"/>
  <c r="BH124" i="8"/>
  <c r="BG124" i="8"/>
  <c r="BF124" i="8"/>
  <c r="T124" i="8"/>
  <c r="R124" i="8"/>
  <c r="P124" i="8"/>
  <c r="BK124" i="8"/>
  <c r="J124" i="8"/>
  <c r="BE124" i="8"/>
  <c r="BI123" i="8"/>
  <c r="BH123" i="8"/>
  <c r="BG123" i="8"/>
  <c r="BF123" i="8"/>
  <c r="T123" i="8"/>
  <c r="R123" i="8"/>
  <c r="P123" i="8"/>
  <c r="BK123" i="8"/>
  <c r="J123" i="8"/>
  <c r="BE123" i="8" s="1"/>
  <c r="BI122" i="8"/>
  <c r="BH122" i="8"/>
  <c r="BG122" i="8"/>
  <c r="BF122" i="8"/>
  <c r="T122" i="8"/>
  <c r="R122" i="8"/>
  <c r="P122" i="8"/>
  <c r="BK122" i="8"/>
  <c r="J122" i="8"/>
  <c r="BE122" i="8" s="1"/>
  <c r="BI121" i="8"/>
  <c r="BH121" i="8"/>
  <c r="BG121" i="8"/>
  <c r="BF121" i="8"/>
  <c r="T121" i="8"/>
  <c r="R121" i="8"/>
  <c r="P121" i="8"/>
  <c r="BK121" i="8"/>
  <c r="J121" i="8"/>
  <c r="BE121" i="8" s="1"/>
  <c r="BI120" i="8"/>
  <c r="BH120" i="8"/>
  <c r="BG120" i="8"/>
  <c r="BF120" i="8"/>
  <c r="T120" i="8"/>
  <c r="R120" i="8"/>
  <c r="P120" i="8"/>
  <c r="BK120" i="8"/>
  <c r="J120" i="8"/>
  <c r="BE120" i="8" s="1"/>
  <c r="BI119" i="8"/>
  <c r="BH119" i="8"/>
  <c r="BG119" i="8"/>
  <c r="BF119" i="8"/>
  <c r="T119" i="8"/>
  <c r="R119" i="8"/>
  <c r="P119" i="8"/>
  <c r="BK119" i="8"/>
  <c r="J119" i="8"/>
  <c r="BE119" i="8" s="1"/>
  <c r="BI118" i="8"/>
  <c r="BH118" i="8"/>
  <c r="BG118" i="8"/>
  <c r="BF118" i="8"/>
  <c r="T118" i="8"/>
  <c r="T113" i="8" s="1"/>
  <c r="R118" i="8"/>
  <c r="P118" i="8"/>
  <c r="BK118" i="8"/>
  <c r="J118" i="8"/>
  <c r="BE118" i="8" s="1"/>
  <c r="BI117" i="8"/>
  <c r="BH117" i="8"/>
  <c r="BG117" i="8"/>
  <c r="BF117" i="8"/>
  <c r="T117" i="8"/>
  <c r="R117" i="8"/>
  <c r="P117" i="8"/>
  <c r="BK117" i="8"/>
  <c r="J117" i="8"/>
  <c r="BE117" i="8" s="1"/>
  <c r="BI116" i="8"/>
  <c r="BH116" i="8"/>
  <c r="BG116" i="8"/>
  <c r="BF116" i="8"/>
  <c r="T116" i="8"/>
  <c r="R116" i="8"/>
  <c r="P116" i="8"/>
  <c r="BK116" i="8"/>
  <c r="J116" i="8"/>
  <c r="BE116" i="8" s="1"/>
  <c r="BI115" i="8"/>
  <c r="BH115" i="8"/>
  <c r="BG115" i="8"/>
  <c r="BF115" i="8"/>
  <c r="T115" i="8"/>
  <c r="R115" i="8"/>
  <c r="P115" i="8"/>
  <c r="BK115" i="8"/>
  <c r="J115" i="8"/>
  <c r="BE115" i="8" s="1"/>
  <c r="BI114" i="8"/>
  <c r="BH114" i="8"/>
  <c r="BG114" i="8"/>
  <c r="BF114" i="8"/>
  <c r="T114" i="8"/>
  <c r="R114" i="8"/>
  <c r="P114" i="8"/>
  <c r="P113" i="8" s="1"/>
  <c r="BK114" i="8"/>
  <c r="J114" i="8"/>
  <c r="BE114" i="8" s="1"/>
  <c r="BI112" i="8"/>
  <c r="BH112" i="8"/>
  <c r="BG112" i="8"/>
  <c r="BF112" i="8"/>
  <c r="T112" i="8"/>
  <c r="R112" i="8"/>
  <c r="P112" i="8"/>
  <c r="BK112" i="8"/>
  <c r="J112" i="8"/>
  <c r="BE112" i="8"/>
  <c r="BI111" i="8"/>
  <c r="BH111" i="8"/>
  <c r="BG111" i="8"/>
  <c r="BF111" i="8"/>
  <c r="T111" i="8"/>
  <c r="R111" i="8"/>
  <c r="P111" i="8"/>
  <c r="BK111" i="8"/>
  <c r="J111" i="8"/>
  <c r="BE111" i="8" s="1"/>
  <c r="BI110" i="8"/>
  <c r="BH110" i="8"/>
  <c r="BG110" i="8"/>
  <c r="BF110" i="8"/>
  <c r="T110" i="8"/>
  <c r="R110" i="8"/>
  <c r="P110" i="8"/>
  <c r="BK110" i="8"/>
  <c r="J110" i="8"/>
  <c r="BE110" i="8" s="1"/>
  <c r="BI109" i="8"/>
  <c r="BH109" i="8"/>
  <c r="BG109" i="8"/>
  <c r="BF109" i="8"/>
  <c r="T109" i="8"/>
  <c r="R109" i="8"/>
  <c r="P109" i="8"/>
  <c r="BK109" i="8"/>
  <c r="J109" i="8"/>
  <c r="BE109" i="8" s="1"/>
  <c r="BI108" i="8"/>
  <c r="BH108" i="8"/>
  <c r="BG108" i="8"/>
  <c r="BF108" i="8"/>
  <c r="T108" i="8"/>
  <c r="R108" i="8"/>
  <c r="P108" i="8"/>
  <c r="BK108" i="8"/>
  <c r="J108" i="8"/>
  <c r="BE108" i="8" s="1"/>
  <c r="BI107" i="8"/>
  <c r="BH107" i="8"/>
  <c r="BG107" i="8"/>
  <c r="BF107" i="8"/>
  <c r="T107" i="8"/>
  <c r="R107" i="8"/>
  <c r="P107" i="8"/>
  <c r="BK107" i="8"/>
  <c r="J107" i="8"/>
  <c r="BE107" i="8" s="1"/>
  <c r="BI106" i="8"/>
  <c r="BH106" i="8"/>
  <c r="BG106" i="8"/>
  <c r="BF106" i="8"/>
  <c r="T106" i="8"/>
  <c r="R106" i="8"/>
  <c r="P106" i="8"/>
  <c r="BK106" i="8"/>
  <c r="J106" i="8"/>
  <c r="BE106" i="8"/>
  <c r="BI105" i="8"/>
  <c r="BH105" i="8"/>
  <c r="BG105" i="8"/>
  <c r="BF105" i="8"/>
  <c r="T105" i="8"/>
  <c r="R105" i="8"/>
  <c r="P105" i="8"/>
  <c r="BK105" i="8"/>
  <c r="J105" i="8"/>
  <c r="BE105" i="8" s="1"/>
  <c r="BI104" i="8"/>
  <c r="BH104" i="8"/>
  <c r="BG104" i="8"/>
  <c r="BF104" i="8"/>
  <c r="T104" i="8"/>
  <c r="R104" i="8"/>
  <c r="P104" i="8"/>
  <c r="BK104" i="8"/>
  <c r="J104" i="8"/>
  <c r="BE104" i="8"/>
  <c r="BI103" i="8"/>
  <c r="BH103" i="8"/>
  <c r="BG103" i="8"/>
  <c r="BF103" i="8"/>
  <c r="T103" i="8"/>
  <c r="R103" i="8"/>
  <c r="P103" i="8"/>
  <c r="BK103" i="8"/>
  <c r="J103" i="8"/>
  <c r="BE103" i="8" s="1"/>
  <c r="BI102" i="8"/>
  <c r="BH102" i="8"/>
  <c r="BG102" i="8"/>
  <c r="BF102" i="8"/>
  <c r="T102" i="8"/>
  <c r="R102" i="8"/>
  <c r="P102" i="8"/>
  <c r="BK102" i="8"/>
  <c r="J102" i="8"/>
  <c r="BE102" i="8" s="1"/>
  <c r="BI101" i="8"/>
  <c r="BH101" i="8"/>
  <c r="BG101" i="8"/>
  <c r="BF101" i="8"/>
  <c r="T101" i="8"/>
  <c r="R101" i="8"/>
  <c r="P101" i="8"/>
  <c r="BK101" i="8"/>
  <c r="J101" i="8"/>
  <c r="BE101" i="8" s="1"/>
  <c r="BI100" i="8"/>
  <c r="BH100" i="8"/>
  <c r="BG100" i="8"/>
  <c r="BF100" i="8"/>
  <c r="T100" i="8"/>
  <c r="R100" i="8"/>
  <c r="P100" i="8"/>
  <c r="BK100" i="8"/>
  <c r="J100" i="8"/>
  <c r="BE100" i="8" s="1"/>
  <c r="BI99" i="8"/>
  <c r="BH99" i="8"/>
  <c r="BG99" i="8"/>
  <c r="BF99" i="8"/>
  <c r="T99" i="8"/>
  <c r="R99" i="8"/>
  <c r="P99" i="8"/>
  <c r="BK99" i="8"/>
  <c r="J99" i="8"/>
  <c r="BE99" i="8" s="1"/>
  <c r="BI98" i="8"/>
  <c r="BH98" i="8"/>
  <c r="BG98" i="8"/>
  <c r="BF98" i="8"/>
  <c r="T98" i="8"/>
  <c r="R98" i="8"/>
  <c r="P98" i="8"/>
  <c r="BK98" i="8"/>
  <c r="J98" i="8"/>
  <c r="BE98" i="8" s="1"/>
  <c r="BI97" i="8"/>
  <c r="BH97" i="8"/>
  <c r="BG97" i="8"/>
  <c r="BF97" i="8"/>
  <c r="T97" i="8"/>
  <c r="R97" i="8"/>
  <c r="P97" i="8"/>
  <c r="BK97" i="8"/>
  <c r="J97" i="8"/>
  <c r="BE97" i="8" s="1"/>
  <c r="BI96" i="8"/>
  <c r="BH96" i="8"/>
  <c r="BG96" i="8"/>
  <c r="BF96" i="8"/>
  <c r="T96" i="8"/>
  <c r="R96" i="8"/>
  <c r="P96" i="8"/>
  <c r="BK96" i="8"/>
  <c r="J96" i="8"/>
  <c r="BE96" i="8"/>
  <c r="BI95" i="8"/>
  <c r="BH95" i="8"/>
  <c r="BG95" i="8"/>
  <c r="BF95" i="8"/>
  <c r="T95" i="8"/>
  <c r="R95" i="8"/>
  <c r="P95" i="8"/>
  <c r="BK95" i="8"/>
  <c r="J95" i="8"/>
  <c r="BE95" i="8" s="1"/>
  <c r="BI94" i="8"/>
  <c r="BH94" i="8"/>
  <c r="BG94" i="8"/>
  <c r="BF94" i="8"/>
  <c r="T94" i="8"/>
  <c r="R94" i="8"/>
  <c r="P94" i="8"/>
  <c r="P93" i="8"/>
  <c r="P92" i="8" s="1"/>
  <c r="P91" i="8" s="1"/>
  <c r="AU62" i="1" s="1"/>
  <c r="BK94" i="8"/>
  <c r="J94" i="8"/>
  <c r="BE94" i="8"/>
  <c r="F88" i="8"/>
  <c r="J87" i="8"/>
  <c r="F87" i="8"/>
  <c r="F85" i="8"/>
  <c r="E83" i="8"/>
  <c r="F60" i="8"/>
  <c r="J59" i="8"/>
  <c r="F59" i="8"/>
  <c r="F57" i="8"/>
  <c r="E55" i="8"/>
  <c r="J16" i="8"/>
  <c r="E7" i="8"/>
  <c r="E49" i="8" s="1"/>
  <c r="E77" i="8"/>
  <c r="AY61" i="1"/>
  <c r="AX61" i="1"/>
  <c r="BI99" i="7"/>
  <c r="BH99" i="7"/>
  <c r="BG99" i="7"/>
  <c r="BF99" i="7"/>
  <c r="T99" i="7"/>
  <c r="R99" i="7"/>
  <c r="P99" i="7"/>
  <c r="BK99" i="7"/>
  <c r="J99" i="7"/>
  <c r="BE99" i="7" s="1"/>
  <c r="BI98" i="7"/>
  <c r="BH98" i="7"/>
  <c r="BG98" i="7"/>
  <c r="BF98" i="7"/>
  <c r="T98" i="7"/>
  <c r="R98" i="7"/>
  <c r="P98" i="7"/>
  <c r="BK98" i="7"/>
  <c r="J98" i="7"/>
  <c r="BE98" i="7"/>
  <c r="BI97" i="7"/>
  <c r="BH97" i="7"/>
  <c r="BG97" i="7"/>
  <c r="BF97" i="7"/>
  <c r="T97" i="7"/>
  <c r="R97" i="7"/>
  <c r="P97" i="7"/>
  <c r="BK97" i="7"/>
  <c r="J97" i="7"/>
  <c r="BE97" i="7" s="1"/>
  <c r="BI96" i="7"/>
  <c r="BH96" i="7"/>
  <c r="BG96" i="7"/>
  <c r="BF96" i="7"/>
  <c r="T96" i="7"/>
  <c r="R96" i="7"/>
  <c r="P96" i="7"/>
  <c r="BK96" i="7"/>
  <c r="J96" i="7"/>
  <c r="BE96" i="7" s="1"/>
  <c r="BI95" i="7"/>
  <c r="BH95" i="7"/>
  <c r="BG95" i="7"/>
  <c r="BF95" i="7"/>
  <c r="T95" i="7"/>
  <c r="T88" i="7" s="1"/>
  <c r="R95" i="7"/>
  <c r="P95" i="7"/>
  <c r="BK95" i="7"/>
  <c r="J95" i="7"/>
  <c r="BE95" i="7" s="1"/>
  <c r="BI94" i="7"/>
  <c r="BH94" i="7"/>
  <c r="BG94" i="7"/>
  <c r="BF94" i="7"/>
  <c r="T94" i="7"/>
  <c r="R94" i="7"/>
  <c r="P94" i="7"/>
  <c r="BK94" i="7"/>
  <c r="J94" i="7"/>
  <c r="BE94" i="7"/>
  <c r="BI93" i="7"/>
  <c r="BH93" i="7"/>
  <c r="BG93" i="7"/>
  <c r="BF93" i="7"/>
  <c r="T93" i="7"/>
  <c r="R93" i="7"/>
  <c r="P93" i="7"/>
  <c r="BK93" i="7"/>
  <c r="J93" i="7"/>
  <c r="BE93" i="7" s="1"/>
  <c r="BI92" i="7"/>
  <c r="BH92" i="7"/>
  <c r="BG92" i="7"/>
  <c r="BF92" i="7"/>
  <c r="T92" i="7"/>
  <c r="R92" i="7"/>
  <c r="P92" i="7"/>
  <c r="BK92" i="7"/>
  <c r="J92" i="7"/>
  <c r="BE92" i="7" s="1"/>
  <c r="BI91" i="7"/>
  <c r="BH91" i="7"/>
  <c r="BG91" i="7"/>
  <c r="BF91" i="7"/>
  <c r="T91" i="7"/>
  <c r="R91" i="7"/>
  <c r="P91" i="7"/>
  <c r="BK91" i="7"/>
  <c r="J91" i="7"/>
  <c r="BE91" i="7" s="1"/>
  <c r="BI90" i="7"/>
  <c r="BH90" i="7"/>
  <c r="F37" i="7" s="1"/>
  <c r="BC61" i="1" s="1"/>
  <c r="BG90" i="7"/>
  <c r="BF90" i="7"/>
  <c r="T90" i="7"/>
  <c r="R90" i="7"/>
  <c r="P90" i="7"/>
  <c r="BK90" i="7"/>
  <c r="J90" i="7"/>
  <c r="BE90" i="7"/>
  <c r="BI89" i="7"/>
  <c r="BH89" i="7"/>
  <c r="BG89" i="7"/>
  <c r="BF89" i="7"/>
  <c r="T89" i="7"/>
  <c r="R89" i="7"/>
  <c r="P89" i="7"/>
  <c r="BK89" i="7"/>
  <c r="J89" i="7"/>
  <c r="BE89" i="7"/>
  <c r="F85" i="7"/>
  <c r="J84" i="7"/>
  <c r="F84" i="7"/>
  <c r="F82" i="7"/>
  <c r="E80" i="7"/>
  <c r="F60" i="7"/>
  <c r="J59" i="7"/>
  <c r="F59" i="7"/>
  <c r="F57" i="7"/>
  <c r="E55" i="7"/>
  <c r="J16" i="7"/>
  <c r="E7" i="7"/>
  <c r="E49" i="7" s="1"/>
  <c r="E74" i="7"/>
  <c r="AY60" i="1"/>
  <c r="AX60" i="1"/>
  <c r="BI122" i="6"/>
  <c r="BH122" i="6"/>
  <c r="BG122" i="6"/>
  <c r="BF122" i="6"/>
  <c r="T122" i="6"/>
  <c r="R122" i="6"/>
  <c r="P122" i="6"/>
  <c r="BK122" i="6"/>
  <c r="J122" i="6"/>
  <c r="BE122" i="6" s="1"/>
  <c r="BI121" i="6"/>
  <c r="BH121" i="6"/>
  <c r="BG121" i="6"/>
  <c r="BF121" i="6"/>
  <c r="T121" i="6"/>
  <c r="R121" i="6"/>
  <c r="P121" i="6"/>
  <c r="BK121" i="6"/>
  <c r="J121" i="6"/>
  <c r="BE121" i="6" s="1"/>
  <c r="BI120" i="6"/>
  <c r="BH120" i="6"/>
  <c r="BG120" i="6"/>
  <c r="BF120" i="6"/>
  <c r="T120" i="6"/>
  <c r="R120" i="6"/>
  <c r="P120" i="6"/>
  <c r="BK120" i="6"/>
  <c r="J120" i="6"/>
  <c r="BE120" i="6" s="1"/>
  <c r="BI119" i="6"/>
  <c r="BH119" i="6"/>
  <c r="BG119" i="6"/>
  <c r="BF119" i="6"/>
  <c r="T119" i="6"/>
  <c r="R119" i="6"/>
  <c r="P119" i="6"/>
  <c r="BK119" i="6"/>
  <c r="J119" i="6"/>
  <c r="BE119" i="6"/>
  <c r="BI118" i="6"/>
  <c r="BH118" i="6"/>
  <c r="BG118" i="6"/>
  <c r="BF118" i="6"/>
  <c r="T118" i="6"/>
  <c r="R118" i="6"/>
  <c r="P118" i="6"/>
  <c r="BK118" i="6"/>
  <c r="J118" i="6"/>
  <c r="BE118" i="6" s="1"/>
  <c r="BI117" i="6"/>
  <c r="BH117" i="6"/>
  <c r="BG117" i="6"/>
  <c r="BF117" i="6"/>
  <c r="T117" i="6"/>
  <c r="R117" i="6"/>
  <c r="P117" i="6"/>
  <c r="P112" i="6" s="1"/>
  <c r="BK117" i="6"/>
  <c r="J117" i="6"/>
  <c r="BE117" i="6" s="1"/>
  <c r="BI116" i="6"/>
  <c r="BH116" i="6"/>
  <c r="BG116" i="6"/>
  <c r="BF116" i="6"/>
  <c r="T116" i="6"/>
  <c r="T112" i="6" s="1"/>
  <c r="R116" i="6"/>
  <c r="P116" i="6"/>
  <c r="BK116" i="6"/>
  <c r="J116" i="6"/>
  <c r="BE116" i="6" s="1"/>
  <c r="BI115" i="6"/>
  <c r="BH115" i="6"/>
  <c r="BG115" i="6"/>
  <c r="BF115" i="6"/>
  <c r="T115" i="6"/>
  <c r="R115" i="6"/>
  <c r="P115" i="6"/>
  <c r="BK115" i="6"/>
  <c r="J115" i="6"/>
  <c r="BE115" i="6"/>
  <c r="BI114" i="6"/>
  <c r="BH114" i="6"/>
  <c r="BG114" i="6"/>
  <c r="BF114" i="6"/>
  <c r="T114" i="6"/>
  <c r="R114" i="6"/>
  <c r="P114" i="6"/>
  <c r="BK114" i="6"/>
  <c r="J114" i="6"/>
  <c r="BE114" i="6" s="1"/>
  <c r="BI113" i="6"/>
  <c r="BH113" i="6"/>
  <c r="BG113" i="6"/>
  <c r="BF113" i="6"/>
  <c r="T113" i="6"/>
  <c r="R113" i="6"/>
  <c r="P113" i="6"/>
  <c r="BK113" i="6"/>
  <c r="J113" i="6"/>
  <c r="BE113" i="6" s="1"/>
  <c r="BI111" i="6"/>
  <c r="BH111" i="6"/>
  <c r="BG111" i="6"/>
  <c r="BF111" i="6"/>
  <c r="T111" i="6"/>
  <c r="R111" i="6"/>
  <c r="P111" i="6"/>
  <c r="BK111" i="6"/>
  <c r="J111" i="6"/>
  <c r="BE111" i="6" s="1"/>
  <c r="BI110" i="6"/>
  <c r="BH110" i="6"/>
  <c r="BG110" i="6"/>
  <c r="BF110" i="6"/>
  <c r="T110" i="6"/>
  <c r="R110" i="6"/>
  <c r="P110" i="6"/>
  <c r="BK110" i="6"/>
  <c r="J110" i="6"/>
  <c r="BE110" i="6" s="1"/>
  <c r="BI109" i="6"/>
  <c r="BH109" i="6"/>
  <c r="BG109" i="6"/>
  <c r="BF109" i="6"/>
  <c r="T109" i="6"/>
  <c r="R109" i="6"/>
  <c r="P109" i="6"/>
  <c r="BK109" i="6"/>
  <c r="J109" i="6"/>
  <c r="BE109" i="6"/>
  <c r="BI108" i="6"/>
  <c r="BH108" i="6"/>
  <c r="BG108" i="6"/>
  <c r="BF108" i="6"/>
  <c r="T108" i="6"/>
  <c r="R108" i="6"/>
  <c r="P108" i="6"/>
  <c r="BK108" i="6"/>
  <c r="J108" i="6"/>
  <c r="BE108" i="6" s="1"/>
  <c r="BI107" i="6"/>
  <c r="BH107" i="6"/>
  <c r="BG107" i="6"/>
  <c r="BF107" i="6"/>
  <c r="T107" i="6"/>
  <c r="R107" i="6"/>
  <c r="P107" i="6"/>
  <c r="BK107" i="6"/>
  <c r="J107" i="6"/>
  <c r="BE107" i="6" s="1"/>
  <c r="BI106" i="6"/>
  <c r="BH106" i="6"/>
  <c r="BG106" i="6"/>
  <c r="BF106" i="6"/>
  <c r="T106" i="6"/>
  <c r="R106" i="6"/>
  <c r="P106" i="6"/>
  <c r="BK106" i="6"/>
  <c r="J106" i="6"/>
  <c r="BE106" i="6" s="1"/>
  <c r="BI105" i="6"/>
  <c r="BH105" i="6"/>
  <c r="BG105" i="6"/>
  <c r="BF105" i="6"/>
  <c r="T105" i="6"/>
  <c r="R105" i="6"/>
  <c r="P105" i="6"/>
  <c r="BK105" i="6"/>
  <c r="J105" i="6"/>
  <c r="BE105" i="6" s="1"/>
  <c r="BI104" i="6"/>
  <c r="BH104" i="6"/>
  <c r="BG104" i="6"/>
  <c r="BF104" i="6"/>
  <c r="T104" i="6"/>
  <c r="R104" i="6"/>
  <c r="P104" i="6"/>
  <c r="BK104" i="6"/>
  <c r="J104" i="6"/>
  <c r="BE104" i="6" s="1"/>
  <c r="BI103" i="6"/>
  <c r="BH103" i="6"/>
  <c r="BG103" i="6"/>
  <c r="BF103" i="6"/>
  <c r="T103" i="6"/>
  <c r="R103" i="6"/>
  <c r="P103" i="6"/>
  <c r="BK103" i="6"/>
  <c r="J103" i="6"/>
  <c r="BE103" i="6" s="1"/>
  <c r="BI102" i="6"/>
  <c r="BH102" i="6"/>
  <c r="BG102" i="6"/>
  <c r="BF102" i="6"/>
  <c r="T102" i="6"/>
  <c r="R102" i="6"/>
  <c r="P102" i="6"/>
  <c r="BK102" i="6"/>
  <c r="J102" i="6"/>
  <c r="BE102" i="6" s="1"/>
  <c r="BI101" i="6"/>
  <c r="BH101" i="6"/>
  <c r="BG101" i="6"/>
  <c r="BF101" i="6"/>
  <c r="T101" i="6"/>
  <c r="R101" i="6"/>
  <c r="P101" i="6"/>
  <c r="BK101" i="6"/>
  <c r="J101" i="6"/>
  <c r="BE101" i="6"/>
  <c r="BI100" i="6"/>
  <c r="BH100" i="6"/>
  <c r="BG100" i="6"/>
  <c r="BF100" i="6"/>
  <c r="T100" i="6"/>
  <c r="R100" i="6"/>
  <c r="P100" i="6"/>
  <c r="BK100" i="6"/>
  <c r="J100" i="6"/>
  <c r="BE100" i="6" s="1"/>
  <c r="BI99" i="6"/>
  <c r="BH99" i="6"/>
  <c r="BG99" i="6"/>
  <c r="BF99" i="6"/>
  <c r="T99" i="6"/>
  <c r="R99" i="6"/>
  <c r="P99" i="6"/>
  <c r="BK99" i="6"/>
  <c r="J99" i="6"/>
  <c r="BE99" i="6" s="1"/>
  <c r="BI98" i="6"/>
  <c r="BH98" i="6"/>
  <c r="BG98" i="6"/>
  <c r="BF98" i="6"/>
  <c r="T98" i="6"/>
  <c r="R98" i="6"/>
  <c r="P98" i="6"/>
  <c r="BK98" i="6"/>
  <c r="J98" i="6"/>
  <c r="BE98" i="6" s="1"/>
  <c r="BI97" i="6"/>
  <c r="BH97" i="6"/>
  <c r="BG97" i="6"/>
  <c r="BF97" i="6"/>
  <c r="T97" i="6"/>
  <c r="R97" i="6"/>
  <c r="P97" i="6"/>
  <c r="BK97" i="6"/>
  <c r="J97" i="6"/>
  <c r="BE97" i="6" s="1"/>
  <c r="BI96" i="6"/>
  <c r="BH96" i="6"/>
  <c r="BG96" i="6"/>
  <c r="BF96" i="6"/>
  <c r="T96" i="6"/>
  <c r="R96" i="6"/>
  <c r="P96" i="6"/>
  <c r="BK96" i="6"/>
  <c r="J96" i="6"/>
  <c r="BE96" i="6" s="1"/>
  <c r="BI95" i="6"/>
  <c r="BH95" i="6"/>
  <c r="BG95" i="6"/>
  <c r="BF95" i="6"/>
  <c r="T95" i="6"/>
  <c r="R95" i="6"/>
  <c r="R93" i="6" s="1"/>
  <c r="P95" i="6"/>
  <c r="BK95" i="6"/>
  <c r="J95" i="6"/>
  <c r="BE95" i="6" s="1"/>
  <c r="J34" i="6" s="1"/>
  <c r="AV60" i="1" s="1"/>
  <c r="BI94" i="6"/>
  <c r="BH94" i="6"/>
  <c r="BG94" i="6"/>
  <c r="BF94" i="6"/>
  <c r="T94" i="6"/>
  <c r="T93" i="6"/>
  <c r="T92" i="6" s="1"/>
  <c r="T91" i="6" s="1"/>
  <c r="R94" i="6"/>
  <c r="P94" i="6"/>
  <c r="BK94" i="6"/>
  <c r="J94" i="6"/>
  <c r="BE94" i="6" s="1"/>
  <c r="F88" i="6"/>
  <c r="J87" i="6"/>
  <c r="F87" i="6"/>
  <c r="F85" i="6"/>
  <c r="E83" i="6"/>
  <c r="F60" i="6"/>
  <c r="J59" i="6"/>
  <c r="F59" i="6"/>
  <c r="F57" i="6"/>
  <c r="E55" i="6"/>
  <c r="J16" i="6"/>
  <c r="E7" i="6"/>
  <c r="E49" i="6" s="1"/>
  <c r="E77" i="6"/>
  <c r="AY57" i="1"/>
  <c r="AX57" i="1"/>
  <c r="BI159" i="5"/>
  <c r="BH159" i="5"/>
  <c r="BG159" i="5"/>
  <c r="BF159" i="5"/>
  <c r="T159" i="5"/>
  <c r="R159" i="5"/>
  <c r="P159" i="5"/>
  <c r="BK159" i="5"/>
  <c r="J159" i="5"/>
  <c r="BE159" i="5" s="1"/>
  <c r="BI157" i="5"/>
  <c r="BH157" i="5"/>
  <c r="BG157" i="5"/>
  <c r="BF157" i="5"/>
  <c r="T157" i="5"/>
  <c r="R157" i="5"/>
  <c r="P157" i="5"/>
  <c r="BK157" i="5"/>
  <c r="J157" i="5"/>
  <c r="BE157" i="5" s="1"/>
  <c r="BI154" i="5"/>
  <c r="BH154" i="5"/>
  <c r="BG154" i="5"/>
  <c r="BF154" i="5"/>
  <c r="T154" i="5"/>
  <c r="R154" i="5"/>
  <c r="P154" i="5"/>
  <c r="BK154" i="5"/>
  <c r="J154" i="5"/>
  <c r="BE154" i="5" s="1"/>
  <c r="BI153" i="5"/>
  <c r="BH153" i="5"/>
  <c r="BG153" i="5"/>
  <c r="BF153" i="5"/>
  <c r="T153" i="5"/>
  <c r="T152" i="5"/>
  <c r="T151" i="5" s="1"/>
  <c r="R153" i="5"/>
  <c r="P153" i="5"/>
  <c r="P152" i="5" s="1"/>
  <c r="P151" i="5" s="1"/>
  <c r="BK153" i="5"/>
  <c r="J153" i="5"/>
  <c r="BE153" i="5" s="1"/>
  <c r="BI149" i="5"/>
  <c r="BH149" i="5"/>
  <c r="BG149" i="5"/>
  <c r="BF149" i="5"/>
  <c r="T149" i="5"/>
  <c r="R149" i="5"/>
  <c r="P149" i="5"/>
  <c r="BK149" i="5"/>
  <c r="J149" i="5"/>
  <c r="BE149" i="5" s="1"/>
  <c r="BI148" i="5"/>
  <c r="BH148" i="5"/>
  <c r="BG148" i="5"/>
  <c r="BF148" i="5"/>
  <c r="T148" i="5"/>
  <c r="R148" i="5"/>
  <c r="P148" i="5"/>
  <c r="BK148" i="5"/>
  <c r="J148" i="5"/>
  <c r="BE148" i="5" s="1"/>
  <c r="BI143" i="5"/>
  <c r="BH143" i="5"/>
  <c r="BG143" i="5"/>
  <c r="BF143" i="5"/>
  <c r="T143" i="5"/>
  <c r="R143" i="5"/>
  <c r="P143" i="5"/>
  <c r="BK143" i="5"/>
  <c r="J143" i="5"/>
  <c r="BE143" i="5" s="1"/>
  <c r="BI138" i="5"/>
  <c r="BH138" i="5"/>
  <c r="BG138" i="5"/>
  <c r="BF138" i="5"/>
  <c r="T138" i="5"/>
  <c r="R138" i="5"/>
  <c r="R131" i="5" s="1"/>
  <c r="P138" i="5"/>
  <c r="BK138" i="5"/>
  <c r="J138" i="5"/>
  <c r="BE138" i="5"/>
  <c r="BI132" i="5"/>
  <c r="BH132" i="5"/>
  <c r="BG132" i="5"/>
  <c r="BF132" i="5"/>
  <c r="T132" i="5"/>
  <c r="T131" i="5" s="1"/>
  <c r="R132" i="5"/>
  <c r="P132" i="5"/>
  <c r="BK132" i="5"/>
  <c r="BK131" i="5" s="1"/>
  <c r="J131" i="5" s="1"/>
  <c r="J66" i="5" s="1"/>
  <c r="J132" i="5"/>
  <c r="BE132" i="5" s="1"/>
  <c r="BI129" i="5"/>
  <c r="BH129" i="5"/>
  <c r="BG129" i="5"/>
  <c r="BF129" i="5"/>
  <c r="T129" i="5"/>
  <c r="R129" i="5"/>
  <c r="P129" i="5"/>
  <c r="BK129" i="5"/>
  <c r="J129" i="5"/>
  <c r="BE129" i="5" s="1"/>
  <c r="BI127" i="5"/>
  <c r="BH127" i="5"/>
  <c r="BG127" i="5"/>
  <c r="BF127" i="5"/>
  <c r="T127" i="5"/>
  <c r="R127" i="5"/>
  <c r="P127" i="5"/>
  <c r="P113" i="5" s="1"/>
  <c r="BK127" i="5"/>
  <c r="J127" i="5"/>
  <c r="BE127" i="5"/>
  <c r="BI126" i="5"/>
  <c r="BH126" i="5"/>
  <c r="BG126" i="5"/>
  <c r="BF126" i="5"/>
  <c r="T126" i="5"/>
  <c r="T113" i="5" s="1"/>
  <c r="R126" i="5"/>
  <c r="P126" i="5"/>
  <c r="BK126" i="5"/>
  <c r="J126" i="5"/>
  <c r="BE126" i="5" s="1"/>
  <c r="BI125" i="5"/>
  <c r="BH125" i="5"/>
  <c r="BG125" i="5"/>
  <c r="BF125" i="5"/>
  <c r="T125" i="5"/>
  <c r="R125" i="5"/>
  <c r="P125" i="5"/>
  <c r="BK125" i="5"/>
  <c r="J125" i="5"/>
  <c r="BE125" i="5" s="1"/>
  <c r="BI122" i="5"/>
  <c r="BH122" i="5"/>
  <c r="BG122" i="5"/>
  <c r="BF122" i="5"/>
  <c r="T122" i="5"/>
  <c r="R122" i="5"/>
  <c r="P122" i="5"/>
  <c r="BK122" i="5"/>
  <c r="J122" i="5"/>
  <c r="BE122" i="5" s="1"/>
  <c r="BI120" i="5"/>
  <c r="BH120" i="5"/>
  <c r="BG120" i="5"/>
  <c r="BF120" i="5"/>
  <c r="T120" i="5"/>
  <c r="R120" i="5"/>
  <c r="P120" i="5"/>
  <c r="BK120" i="5"/>
  <c r="J120" i="5"/>
  <c r="BE120" i="5"/>
  <c r="BI118" i="5"/>
  <c r="BH118" i="5"/>
  <c r="BG118" i="5"/>
  <c r="BF118" i="5"/>
  <c r="T118" i="5"/>
  <c r="R118" i="5"/>
  <c r="P118" i="5"/>
  <c r="BK118" i="5"/>
  <c r="J118" i="5"/>
  <c r="BE118" i="5" s="1"/>
  <c r="BI117" i="5"/>
  <c r="BH117" i="5"/>
  <c r="BG117" i="5"/>
  <c r="BF117" i="5"/>
  <c r="T117" i="5"/>
  <c r="R117" i="5"/>
  <c r="P117" i="5"/>
  <c r="BK117" i="5"/>
  <c r="J117" i="5"/>
  <c r="BE117" i="5" s="1"/>
  <c r="BI115" i="5"/>
  <c r="BH115" i="5"/>
  <c r="BG115" i="5"/>
  <c r="BF115" i="5"/>
  <c r="T115" i="5"/>
  <c r="R115" i="5"/>
  <c r="P115" i="5"/>
  <c r="BK115" i="5"/>
  <c r="J115" i="5"/>
  <c r="BE115" i="5" s="1"/>
  <c r="BI114" i="5"/>
  <c r="BH114" i="5"/>
  <c r="BG114" i="5"/>
  <c r="BF114" i="5"/>
  <c r="T114" i="5"/>
  <c r="R114" i="5"/>
  <c r="R113" i="5" s="1"/>
  <c r="P114" i="5"/>
  <c r="BK114" i="5"/>
  <c r="J114" i="5"/>
  <c r="BE114" i="5" s="1"/>
  <c r="BI112" i="5"/>
  <c r="BH112" i="5"/>
  <c r="BG112" i="5"/>
  <c r="BF112" i="5"/>
  <c r="T112" i="5"/>
  <c r="R112" i="5"/>
  <c r="P112" i="5"/>
  <c r="P108" i="5" s="1"/>
  <c r="BK112" i="5"/>
  <c r="J112" i="5"/>
  <c r="BE112" i="5" s="1"/>
  <c r="BI111" i="5"/>
  <c r="BH111" i="5"/>
  <c r="BG111" i="5"/>
  <c r="BF111" i="5"/>
  <c r="T111" i="5"/>
  <c r="T108" i="5" s="1"/>
  <c r="R111" i="5"/>
  <c r="P111" i="5"/>
  <c r="BK111" i="5"/>
  <c r="J111" i="5"/>
  <c r="BE111" i="5" s="1"/>
  <c r="BI109" i="5"/>
  <c r="BH109" i="5"/>
  <c r="BG109" i="5"/>
  <c r="BF109" i="5"/>
  <c r="T109" i="5"/>
  <c r="R109" i="5"/>
  <c r="R108" i="5" s="1"/>
  <c r="P109" i="5"/>
  <c r="BK109" i="5"/>
  <c r="J109" i="5"/>
  <c r="BE109" i="5"/>
  <c r="BI105" i="5"/>
  <c r="BH105" i="5"/>
  <c r="BG105" i="5"/>
  <c r="BF105" i="5"/>
  <c r="T105" i="5"/>
  <c r="R105" i="5"/>
  <c r="P105" i="5"/>
  <c r="BK105" i="5"/>
  <c r="J105" i="5"/>
  <c r="BE105" i="5"/>
  <c r="BI103" i="5"/>
  <c r="BH103" i="5"/>
  <c r="BG103" i="5"/>
  <c r="BF103" i="5"/>
  <c r="T103" i="5"/>
  <c r="R103" i="5"/>
  <c r="P103" i="5"/>
  <c r="BK103" i="5"/>
  <c r="J103" i="5"/>
  <c r="BE103" i="5" s="1"/>
  <c r="BI101" i="5"/>
  <c r="BH101" i="5"/>
  <c r="BG101" i="5"/>
  <c r="BF101" i="5"/>
  <c r="T101" i="5"/>
  <c r="R101" i="5"/>
  <c r="P101" i="5"/>
  <c r="BK101" i="5"/>
  <c r="J101" i="5"/>
  <c r="BE101" i="5" s="1"/>
  <c r="BI100" i="5"/>
  <c r="BH100" i="5"/>
  <c r="BG100" i="5"/>
  <c r="BF100" i="5"/>
  <c r="T100" i="5"/>
  <c r="R100" i="5"/>
  <c r="P100" i="5"/>
  <c r="BK100" i="5"/>
  <c r="J100" i="5"/>
  <c r="BE100" i="5" s="1"/>
  <c r="BI98" i="5"/>
  <c r="BH98" i="5"/>
  <c r="BG98" i="5"/>
  <c r="BF98" i="5"/>
  <c r="T98" i="5"/>
  <c r="R98" i="5"/>
  <c r="R95" i="5" s="1"/>
  <c r="P98" i="5"/>
  <c r="BK98" i="5"/>
  <c r="J98" i="5"/>
  <c r="BE98" i="5"/>
  <c r="BI96" i="5"/>
  <c r="BH96" i="5"/>
  <c r="BG96" i="5"/>
  <c r="BF96" i="5"/>
  <c r="T96" i="5"/>
  <c r="R96" i="5"/>
  <c r="P96" i="5"/>
  <c r="P95" i="5" s="1"/>
  <c r="BK96" i="5"/>
  <c r="BK95" i="5" s="1"/>
  <c r="J95" i="5" s="1"/>
  <c r="J63" i="5" s="1"/>
  <c r="J96" i="5"/>
  <c r="BE96" i="5"/>
  <c r="BI93" i="5"/>
  <c r="BH93" i="5"/>
  <c r="F35" i="5" s="1"/>
  <c r="BC57" i="1" s="1"/>
  <c r="BG93" i="5"/>
  <c r="BF93" i="5"/>
  <c r="T93" i="5"/>
  <c r="T92" i="5"/>
  <c r="R93" i="5"/>
  <c r="R92" i="5"/>
  <c r="R91" i="5" s="1"/>
  <c r="P93" i="5"/>
  <c r="P92" i="5"/>
  <c r="BK93" i="5"/>
  <c r="BK92" i="5"/>
  <c r="J93" i="5"/>
  <c r="BE93" i="5"/>
  <c r="J86" i="5"/>
  <c r="F84" i="5"/>
  <c r="E82" i="5"/>
  <c r="J55" i="5"/>
  <c r="F53" i="5"/>
  <c r="E51" i="5"/>
  <c r="J20" i="5"/>
  <c r="E20" i="5"/>
  <c r="F87" i="5"/>
  <c r="F56" i="5"/>
  <c r="J19" i="5"/>
  <c r="J17" i="5"/>
  <c r="E17" i="5"/>
  <c r="F86" i="5"/>
  <c r="F55" i="5"/>
  <c r="J16" i="5"/>
  <c r="J14" i="5"/>
  <c r="J84" i="5"/>
  <c r="J53" i="5"/>
  <c r="E7" i="5"/>
  <c r="E78" i="5"/>
  <c r="E47" i="5"/>
  <c r="AY56" i="1"/>
  <c r="AX56" i="1"/>
  <c r="BI112" i="4"/>
  <c r="BH112" i="4"/>
  <c r="BG112" i="4"/>
  <c r="BF112" i="4"/>
  <c r="T112" i="4"/>
  <c r="R112" i="4"/>
  <c r="P112" i="4"/>
  <c r="BK112" i="4"/>
  <c r="J112" i="4"/>
  <c r="BE112" i="4" s="1"/>
  <c r="BI110" i="4"/>
  <c r="BH110" i="4"/>
  <c r="BG110" i="4"/>
  <c r="BF110" i="4"/>
  <c r="T110" i="4"/>
  <c r="T107" i="4" s="1"/>
  <c r="R110" i="4"/>
  <c r="P110" i="4"/>
  <c r="BK110" i="4"/>
  <c r="J110" i="4"/>
  <c r="BE110" i="4" s="1"/>
  <c r="BI108" i="4"/>
  <c r="BH108" i="4"/>
  <c r="BG108" i="4"/>
  <c r="BF108" i="4"/>
  <c r="T108" i="4"/>
  <c r="R108" i="4"/>
  <c r="R107" i="4" s="1"/>
  <c r="P108" i="4"/>
  <c r="P107" i="4" s="1"/>
  <c r="BK108" i="4"/>
  <c r="J108" i="4"/>
  <c r="BE108" i="4" s="1"/>
  <c r="BI106" i="4"/>
  <c r="BH106" i="4"/>
  <c r="BG106" i="4"/>
  <c r="BF106" i="4"/>
  <c r="T106" i="4"/>
  <c r="R106" i="4"/>
  <c r="P106" i="4"/>
  <c r="BK106" i="4"/>
  <c r="J106" i="4"/>
  <c r="BE106" i="4" s="1"/>
  <c r="BI104" i="4"/>
  <c r="BH104" i="4"/>
  <c r="BG104" i="4"/>
  <c r="BF104" i="4"/>
  <c r="T104" i="4"/>
  <c r="R104" i="4"/>
  <c r="P104" i="4"/>
  <c r="BK104" i="4"/>
  <c r="J104" i="4"/>
  <c r="BE104" i="4" s="1"/>
  <c r="BI102" i="4"/>
  <c r="BH102" i="4"/>
  <c r="BG102" i="4"/>
  <c r="BF102" i="4"/>
  <c r="T102" i="4"/>
  <c r="R102" i="4"/>
  <c r="P102" i="4"/>
  <c r="BK102" i="4"/>
  <c r="J102" i="4"/>
  <c r="BE102" i="4"/>
  <c r="BI100" i="4"/>
  <c r="BH100" i="4"/>
  <c r="BG100" i="4"/>
  <c r="BF100" i="4"/>
  <c r="T100" i="4"/>
  <c r="R100" i="4"/>
  <c r="P100" i="4"/>
  <c r="BK100" i="4"/>
  <c r="J100" i="4"/>
  <c r="BE100" i="4" s="1"/>
  <c r="BI96" i="4"/>
  <c r="BH96" i="4"/>
  <c r="BG96" i="4"/>
  <c r="BF96" i="4"/>
  <c r="T96" i="4"/>
  <c r="R96" i="4"/>
  <c r="P96" i="4"/>
  <c r="BK96" i="4"/>
  <c r="J96" i="4"/>
  <c r="BE96" i="4" s="1"/>
  <c r="BI94" i="4"/>
  <c r="BH94" i="4"/>
  <c r="BG94" i="4"/>
  <c r="BF94" i="4"/>
  <c r="T94" i="4"/>
  <c r="R94" i="4"/>
  <c r="P94" i="4"/>
  <c r="BK94" i="4"/>
  <c r="J94" i="4"/>
  <c r="BE94" i="4" s="1"/>
  <c r="BI93" i="4"/>
  <c r="BH93" i="4"/>
  <c r="BG93" i="4"/>
  <c r="BF93" i="4"/>
  <c r="T93" i="4"/>
  <c r="R93" i="4"/>
  <c r="R87" i="4" s="1"/>
  <c r="R86" i="4" s="1"/>
  <c r="R85" i="4" s="1"/>
  <c r="P93" i="4"/>
  <c r="BK93" i="4"/>
  <c r="J93" i="4"/>
  <c r="BE93" i="4" s="1"/>
  <c r="BI91" i="4"/>
  <c r="BH91" i="4"/>
  <c r="BG91" i="4"/>
  <c r="BF91" i="4"/>
  <c r="T91" i="4"/>
  <c r="R91" i="4"/>
  <c r="P91" i="4"/>
  <c r="BK91" i="4"/>
  <c r="J91" i="4"/>
  <c r="BE91" i="4" s="1"/>
  <c r="BI89" i="4"/>
  <c r="BH89" i="4"/>
  <c r="BG89" i="4"/>
  <c r="BF89" i="4"/>
  <c r="T89" i="4"/>
  <c r="R89" i="4"/>
  <c r="P89" i="4"/>
  <c r="P87" i="4" s="1"/>
  <c r="P86" i="4" s="1"/>
  <c r="P85" i="4" s="1"/>
  <c r="AU56" i="1" s="1"/>
  <c r="BK89" i="4"/>
  <c r="J89" i="4"/>
  <c r="BE89" i="4"/>
  <c r="BI88" i="4"/>
  <c r="BH88" i="4"/>
  <c r="BG88" i="4"/>
  <c r="BF88" i="4"/>
  <c r="J33" i="4" s="1"/>
  <c r="AW56" i="1" s="1"/>
  <c r="T88" i="4"/>
  <c r="T87" i="4"/>
  <c r="T86" i="4" s="1"/>
  <c r="T85" i="4" s="1"/>
  <c r="R88" i="4"/>
  <c r="P88" i="4"/>
  <c r="BK88" i="4"/>
  <c r="J88" i="4"/>
  <c r="BE88" i="4"/>
  <c r="J81" i="4"/>
  <c r="F79" i="4"/>
  <c r="E77" i="4"/>
  <c r="J55" i="4"/>
  <c r="F53" i="4"/>
  <c r="E51" i="4"/>
  <c r="J20" i="4"/>
  <c r="E20" i="4"/>
  <c r="F82" i="4"/>
  <c r="F56" i="4"/>
  <c r="J19" i="4"/>
  <c r="J17" i="4"/>
  <c r="E17" i="4"/>
  <c r="F81" i="4"/>
  <c r="F55" i="4"/>
  <c r="J16" i="4"/>
  <c r="J14" i="4"/>
  <c r="J79" i="4"/>
  <c r="J53" i="4"/>
  <c r="E7" i="4"/>
  <c r="E73" i="4"/>
  <c r="E47" i="4"/>
  <c r="AY54" i="1"/>
  <c r="AX54" i="1"/>
  <c r="BI200" i="3"/>
  <c r="BH200" i="3"/>
  <c r="BG200" i="3"/>
  <c r="BF200" i="3"/>
  <c r="T200" i="3"/>
  <c r="T199" i="3"/>
  <c r="R200" i="3"/>
  <c r="R199" i="3" s="1"/>
  <c r="P200" i="3"/>
  <c r="P199" i="3" s="1"/>
  <c r="BK200" i="3"/>
  <c r="BK199" i="3" s="1"/>
  <c r="J199" i="3" s="1"/>
  <c r="J72" i="3" s="1"/>
  <c r="J200" i="3"/>
  <c r="BE200" i="3" s="1"/>
  <c r="BI198" i="3"/>
  <c r="BH198" i="3"/>
  <c r="BG198" i="3"/>
  <c r="BF198" i="3"/>
  <c r="T198" i="3"/>
  <c r="R198" i="3"/>
  <c r="P198" i="3"/>
  <c r="BK198" i="3"/>
  <c r="J198" i="3"/>
  <c r="BE198" i="3" s="1"/>
  <c r="BI197" i="3"/>
  <c r="BH197" i="3"/>
  <c r="BG197" i="3"/>
  <c r="BF197" i="3"/>
  <c r="T197" i="3"/>
  <c r="R197" i="3"/>
  <c r="P197" i="3"/>
  <c r="BK197" i="3"/>
  <c r="J197" i="3"/>
  <c r="BE197" i="3" s="1"/>
  <c r="BI196" i="3"/>
  <c r="BH196" i="3"/>
  <c r="BG196" i="3"/>
  <c r="BF196" i="3"/>
  <c r="T196" i="3"/>
  <c r="R196" i="3"/>
  <c r="P196" i="3"/>
  <c r="BK196" i="3"/>
  <c r="J196" i="3"/>
  <c r="BE196" i="3"/>
  <c r="BI195" i="3"/>
  <c r="BH195" i="3"/>
  <c r="BG195" i="3"/>
  <c r="BF195" i="3"/>
  <c r="T195" i="3"/>
  <c r="R195" i="3"/>
  <c r="P195" i="3"/>
  <c r="BK195" i="3"/>
  <c r="J195" i="3"/>
  <c r="BE195" i="3" s="1"/>
  <c r="BI192" i="3"/>
  <c r="BH192" i="3"/>
  <c r="BG192" i="3"/>
  <c r="BF192" i="3"/>
  <c r="T192" i="3"/>
  <c r="T191" i="3" s="1"/>
  <c r="T190" i="3" s="1"/>
  <c r="R192" i="3"/>
  <c r="R191" i="3"/>
  <c r="R190" i="3" s="1"/>
  <c r="P192" i="3"/>
  <c r="BK192" i="3"/>
  <c r="J192" i="3"/>
  <c r="BE192" i="3" s="1"/>
  <c r="BI188" i="3"/>
  <c r="BH188" i="3"/>
  <c r="BG188" i="3"/>
  <c r="BF188" i="3"/>
  <c r="T188" i="3"/>
  <c r="R188" i="3"/>
  <c r="P188" i="3"/>
  <c r="BK188" i="3"/>
  <c r="J188" i="3"/>
  <c r="BE188" i="3" s="1"/>
  <c r="BI186" i="3"/>
  <c r="BH186" i="3"/>
  <c r="BG186" i="3"/>
  <c r="BF186" i="3"/>
  <c r="T186" i="3"/>
  <c r="R186" i="3"/>
  <c r="P186" i="3"/>
  <c r="BK186" i="3"/>
  <c r="J186" i="3"/>
  <c r="BE186" i="3" s="1"/>
  <c r="BI183" i="3"/>
  <c r="BH183" i="3"/>
  <c r="BG183" i="3"/>
  <c r="BF183" i="3"/>
  <c r="T183" i="3"/>
  <c r="R183" i="3"/>
  <c r="P183" i="3"/>
  <c r="BK183" i="3"/>
  <c r="J183" i="3"/>
  <c r="BE183" i="3" s="1"/>
  <c r="BI182" i="3"/>
  <c r="BH182" i="3"/>
  <c r="BG182" i="3"/>
  <c r="BF182" i="3"/>
  <c r="T182" i="3"/>
  <c r="T181" i="3"/>
  <c r="T180" i="3" s="1"/>
  <c r="R182" i="3"/>
  <c r="R181" i="3"/>
  <c r="R180" i="3"/>
  <c r="P182" i="3"/>
  <c r="BK182" i="3"/>
  <c r="BK181" i="3" s="1"/>
  <c r="J181" i="3" s="1"/>
  <c r="J69" i="3" s="1"/>
  <c r="J182" i="3"/>
  <c r="BE182" i="3" s="1"/>
  <c r="BI179" i="3"/>
  <c r="BH179" i="3"/>
  <c r="BG179" i="3"/>
  <c r="BF179" i="3"/>
  <c r="T179" i="3"/>
  <c r="R179" i="3"/>
  <c r="P179" i="3"/>
  <c r="BK179" i="3"/>
  <c r="J179" i="3"/>
  <c r="BE179" i="3" s="1"/>
  <c r="BI178" i="3"/>
  <c r="BH178" i="3"/>
  <c r="BG178" i="3"/>
  <c r="BF178" i="3"/>
  <c r="T178" i="3"/>
  <c r="R178" i="3"/>
  <c r="R157" i="3" s="1"/>
  <c r="P178" i="3"/>
  <c r="BK178" i="3"/>
  <c r="J178" i="3"/>
  <c r="BE178" i="3"/>
  <c r="BI171" i="3"/>
  <c r="BH171" i="3"/>
  <c r="BG171" i="3"/>
  <c r="BF171" i="3"/>
  <c r="T171" i="3"/>
  <c r="R171" i="3"/>
  <c r="P171" i="3"/>
  <c r="BK171" i="3"/>
  <c r="J171" i="3"/>
  <c r="BE171" i="3" s="1"/>
  <c r="BI166" i="3"/>
  <c r="BH166" i="3"/>
  <c r="BG166" i="3"/>
  <c r="BF166" i="3"/>
  <c r="T166" i="3"/>
  <c r="R166" i="3"/>
  <c r="P166" i="3"/>
  <c r="BK166" i="3"/>
  <c r="J166" i="3"/>
  <c r="BE166" i="3" s="1"/>
  <c r="BI158" i="3"/>
  <c r="BH158" i="3"/>
  <c r="BG158" i="3"/>
  <c r="BF158" i="3"/>
  <c r="T158" i="3"/>
  <c r="T157" i="3" s="1"/>
  <c r="R158" i="3"/>
  <c r="P158" i="3"/>
  <c r="P157" i="3" s="1"/>
  <c r="BK158" i="3"/>
  <c r="J158" i="3"/>
  <c r="BE158" i="3"/>
  <c r="BI155" i="3"/>
  <c r="BH155" i="3"/>
  <c r="BG155" i="3"/>
  <c r="BF155" i="3"/>
  <c r="T155" i="3"/>
  <c r="R155" i="3"/>
  <c r="P155" i="3"/>
  <c r="BK155" i="3"/>
  <c r="J155" i="3"/>
  <c r="BE155" i="3" s="1"/>
  <c r="BI151" i="3"/>
  <c r="BH151" i="3"/>
  <c r="BG151" i="3"/>
  <c r="BF151" i="3"/>
  <c r="T151" i="3"/>
  <c r="R151" i="3"/>
  <c r="P151" i="3"/>
  <c r="BK151" i="3"/>
  <c r="J151" i="3"/>
  <c r="BE151" i="3"/>
  <c r="BI150" i="3"/>
  <c r="BH150" i="3"/>
  <c r="BG150" i="3"/>
  <c r="BF150" i="3"/>
  <c r="T150" i="3"/>
  <c r="R150" i="3"/>
  <c r="P150" i="3"/>
  <c r="BK150" i="3"/>
  <c r="J150" i="3"/>
  <c r="BE150" i="3" s="1"/>
  <c r="BI149" i="3"/>
  <c r="BH149" i="3"/>
  <c r="BG149" i="3"/>
  <c r="BF149" i="3"/>
  <c r="T149" i="3"/>
  <c r="R149" i="3"/>
  <c r="P149" i="3"/>
  <c r="BK149" i="3"/>
  <c r="J149" i="3"/>
  <c r="BE149" i="3" s="1"/>
  <c r="BI147" i="3"/>
  <c r="BH147" i="3"/>
  <c r="BG147" i="3"/>
  <c r="BF147" i="3"/>
  <c r="T147" i="3"/>
  <c r="R147" i="3"/>
  <c r="P147" i="3"/>
  <c r="BK147" i="3"/>
  <c r="J147" i="3"/>
  <c r="BE147" i="3" s="1"/>
  <c r="BI143" i="3"/>
  <c r="BH143" i="3"/>
  <c r="BG143" i="3"/>
  <c r="BF143" i="3"/>
  <c r="T143" i="3"/>
  <c r="R143" i="3"/>
  <c r="P143" i="3"/>
  <c r="BK143" i="3"/>
  <c r="J143" i="3"/>
  <c r="BE143" i="3"/>
  <c r="BI142" i="3"/>
  <c r="BH142" i="3"/>
  <c r="BG142" i="3"/>
  <c r="BF142" i="3"/>
  <c r="T142" i="3"/>
  <c r="R142" i="3"/>
  <c r="P142" i="3"/>
  <c r="BK142" i="3"/>
  <c r="J142" i="3"/>
  <c r="BE142" i="3" s="1"/>
  <c r="BI140" i="3"/>
  <c r="BH140" i="3"/>
  <c r="BG140" i="3"/>
  <c r="BF140" i="3"/>
  <c r="T140" i="3"/>
  <c r="R140" i="3"/>
  <c r="P140" i="3"/>
  <c r="P137" i="3" s="1"/>
  <c r="BK140" i="3"/>
  <c r="J140" i="3"/>
  <c r="BE140" i="3"/>
  <c r="BI139" i="3"/>
  <c r="BH139" i="3"/>
  <c r="BG139" i="3"/>
  <c r="BF139" i="3"/>
  <c r="T139" i="3"/>
  <c r="T137" i="3" s="1"/>
  <c r="R139" i="3"/>
  <c r="P139" i="3"/>
  <c r="BK139" i="3"/>
  <c r="J139" i="3"/>
  <c r="BE139" i="3" s="1"/>
  <c r="BI138" i="3"/>
  <c r="BH138" i="3"/>
  <c r="BG138" i="3"/>
  <c r="BF138" i="3"/>
  <c r="T138" i="3"/>
  <c r="R138" i="3"/>
  <c r="R137" i="3" s="1"/>
  <c r="P138" i="3"/>
  <c r="BK138" i="3"/>
  <c r="BK137" i="3" s="1"/>
  <c r="J137" i="3" s="1"/>
  <c r="J66" i="3" s="1"/>
  <c r="J138" i="3"/>
  <c r="BE138" i="3"/>
  <c r="BI135" i="3"/>
  <c r="BH135" i="3"/>
  <c r="BG135" i="3"/>
  <c r="BF135" i="3"/>
  <c r="T135" i="3"/>
  <c r="T134" i="3"/>
  <c r="R135" i="3"/>
  <c r="R134" i="3" s="1"/>
  <c r="P135" i="3"/>
  <c r="P134" i="3"/>
  <c r="BK135" i="3"/>
  <c r="BK134" i="3" s="1"/>
  <c r="J134" i="3" s="1"/>
  <c r="J65" i="3" s="1"/>
  <c r="J135" i="3"/>
  <c r="BE135" i="3"/>
  <c r="BI133" i="3"/>
  <c r="BH133" i="3"/>
  <c r="BG133" i="3"/>
  <c r="BF133" i="3"/>
  <c r="T133" i="3"/>
  <c r="R133" i="3"/>
  <c r="P133" i="3"/>
  <c r="P127" i="3" s="1"/>
  <c r="BK133" i="3"/>
  <c r="J133" i="3"/>
  <c r="BE133" i="3"/>
  <c r="BI132" i="3"/>
  <c r="BH132" i="3"/>
  <c r="BG132" i="3"/>
  <c r="BF132" i="3"/>
  <c r="T132" i="3"/>
  <c r="T127" i="3" s="1"/>
  <c r="R132" i="3"/>
  <c r="P132" i="3"/>
  <c r="BK132" i="3"/>
  <c r="J132" i="3"/>
  <c r="BE132" i="3" s="1"/>
  <c r="BI128" i="3"/>
  <c r="BH128" i="3"/>
  <c r="BG128" i="3"/>
  <c r="BF128" i="3"/>
  <c r="T128" i="3"/>
  <c r="R128" i="3"/>
  <c r="R127" i="3" s="1"/>
  <c r="P128" i="3"/>
  <c r="BK128" i="3"/>
  <c r="J128" i="3"/>
  <c r="BE128" i="3"/>
  <c r="BI125" i="3"/>
  <c r="BH125" i="3"/>
  <c r="BG125" i="3"/>
  <c r="BF125" i="3"/>
  <c r="T125" i="3"/>
  <c r="R125" i="3"/>
  <c r="P125" i="3"/>
  <c r="BK125" i="3"/>
  <c r="J125" i="3"/>
  <c r="BE125" i="3" s="1"/>
  <c r="BI120" i="3"/>
  <c r="BH120" i="3"/>
  <c r="BG120" i="3"/>
  <c r="BF120" i="3"/>
  <c r="T120" i="3"/>
  <c r="R120" i="3"/>
  <c r="P120" i="3"/>
  <c r="BK120" i="3"/>
  <c r="J120" i="3"/>
  <c r="BE120" i="3" s="1"/>
  <c r="BI116" i="3"/>
  <c r="BH116" i="3"/>
  <c r="BG116" i="3"/>
  <c r="BF116" i="3"/>
  <c r="T116" i="3"/>
  <c r="R116" i="3"/>
  <c r="P116" i="3"/>
  <c r="BK116" i="3"/>
  <c r="J116" i="3"/>
  <c r="BE116" i="3"/>
  <c r="BI112" i="3"/>
  <c r="BH112" i="3"/>
  <c r="BG112" i="3"/>
  <c r="BF112" i="3"/>
  <c r="T112" i="3"/>
  <c r="R112" i="3"/>
  <c r="P112" i="3"/>
  <c r="BK112" i="3"/>
  <c r="J112" i="3"/>
  <c r="BE112" i="3" s="1"/>
  <c r="BI111" i="3"/>
  <c r="BH111" i="3"/>
  <c r="BG111" i="3"/>
  <c r="BF111" i="3"/>
  <c r="T111" i="3"/>
  <c r="R111" i="3"/>
  <c r="P111" i="3"/>
  <c r="P102" i="3" s="1"/>
  <c r="BK111" i="3"/>
  <c r="J111" i="3"/>
  <c r="BE111" i="3"/>
  <c r="BI107" i="3"/>
  <c r="BH107" i="3"/>
  <c r="BG107" i="3"/>
  <c r="BF107" i="3"/>
  <c r="T107" i="3"/>
  <c r="T102" i="3" s="1"/>
  <c r="R107" i="3"/>
  <c r="P107" i="3"/>
  <c r="BK107" i="3"/>
  <c r="J107" i="3"/>
  <c r="BE107" i="3" s="1"/>
  <c r="BI103" i="3"/>
  <c r="BH103" i="3"/>
  <c r="BG103" i="3"/>
  <c r="BF103" i="3"/>
  <c r="T103" i="3"/>
  <c r="R103" i="3"/>
  <c r="R102" i="3" s="1"/>
  <c r="P103" i="3"/>
  <c r="BK103" i="3"/>
  <c r="BK102" i="3" s="1"/>
  <c r="J102" i="3" s="1"/>
  <c r="J63" i="3" s="1"/>
  <c r="J103" i="3"/>
  <c r="BE103" i="3" s="1"/>
  <c r="BI101" i="3"/>
  <c r="BH101" i="3"/>
  <c r="BG101" i="3"/>
  <c r="BF101" i="3"/>
  <c r="T101" i="3"/>
  <c r="R101" i="3"/>
  <c r="P101" i="3"/>
  <c r="BK101" i="3"/>
  <c r="J101" i="3"/>
  <c r="BE101" i="3"/>
  <c r="BI99" i="3"/>
  <c r="BH99" i="3"/>
  <c r="BG99" i="3"/>
  <c r="BF99" i="3"/>
  <c r="T99" i="3"/>
  <c r="R99" i="3"/>
  <c r="P99" i="3"/>
  <c r="BK99" i="3"/>
  <c r="J99" i="3"/>
  <c r="BE99" i="3" s="1"/>
  <c r="BI97" i="3"/>
  <c r="BH97" i="3"/>
  <c r="BG97" i="3"/>
  <c r="F34" i="3" s="1"/>
  <c r="BB54" i="1" s="1"/>
  <c r="BF97" i="3"/>
  <c r="T97" i="3"/>
  <c r="T96" i="3" s="1"/>
  <c r="R97" i="3"/>
  <c r="R96" i="3" s="1"/>
  <c r="R95" i="3" s="1"/>
  <c r="R94" i="3" s="1"/>
  <c r="P97" i="3"/>
  <c r="P96" i="3" s="1"/>
  <c r="BK97" i="3"/>
  <c r="J97" i="3"/>
  <c r="BE97" i="3"/>
  <c r="J90" i="3"/>
  <c r="F88" i="3"/>
  <c r="E86" i="3"/>
  <c r="J55" i="3"/>
  <c r="F53" i="3"/>
  <c r="E51" i="3"/>
  <c r="J20" i="3"/>
  <c r="E20" i="3"/>
  <c r="F56" i="3" s="1"/>
  <c r="F91" i="3"/>
  <c r="J19" i="3"/>
  <c r="J17" i="3"/>
  <c r="E17" i="3"/>
  <c r="F55" i="3" s="1"/>
  <c r="J16" i="3"/>
  <c r="J14" i="3"/>
  <c r="J53" i="3" s="1"/>
  <c r="E7" i="3"/>
  <c r="E47" i="3" s="1"/>
  <c r="E82" i="3"/>
  <c r="AY53" i="1"/>
  <c r="AX53" i="1"/>
  <c r="BI113" i="2"/>
  <c r="BH113" i="2"/>
  <c r="BG113" i="2"/>
  <c r="BF113" i="2"/>
  <c r="T113" i="2"/>
  <c r="R113" i="2"/>
  <c r="P113" i="2"/>
  <c r="BK113" i="2"/>
  <c r="J113" i="2"/>
  <c r="BE113" i="2" s="1"/>
  <c r="BI110" i="2"/>
  <c r="BH110" i="2"/>
  <c r="BG110" i="2"/>
  <c r="BF110" i="2"/>
  <c r="T110" i="2"/>
  <c r="R110" i="2"/>
  <c r="P110" i="2"/>
  <c r="BK110" i="2"/>
  <c r="J110" i="2"/>
  <c r="BE110" i="2"/>
  <c r="BI108" i="2"/>
  <c r="BH108" i="2"/>
  <c r="BG108" i="2"/>
  <c r="BF108" i="2"/>
  <c r="T108" i="2"/>
  <c r="T107" i="2" s="1"/>
  <c r="R108" i="2"/>
  <c r="R107" i="2"/>
  <c r="P108" i="2"/>
  <c r="P107" i="2" s="1"/>
  <c r="BK108" i="2"/>
  <c r="BK107" i="2" s="1"/>
  <c r="J107" i="2" s="1"/>
  <c r="J63" i="2" s="1"/>
  <c r="J108" i="2"/>
  <c r="BE108" i="2"/>
  <c r="BI106" i="2"/>
  <c r="BH106" i="2"/>
  <c r="BG106" i="2"/>
  <c r="BF106" i="2"/>
  <c r="T106" i="2"/>
  <c r="R106" i="2"/>
  <c r="P106" i="2"/>
  <c r="BK106" i="2"/>
  <c r="J106" i="2"/>
  <c r="BE106" i="2" s="1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BG102" i="2"/>
  <c r="BF102" i="2"/>
  <c r="T102" i="2"/>
  <c r="R102" i="2"/>
  <c r="P102" i="2"/>
  <c r="BK102" i="2"/>
  <c r="J102" i="2"/>
  <c r="BE102" i="2" s="1"/>
  <c r="BI100" i="2"/>
  <c r="BH100" i="2"/>
  <c r="BG100" i="2"/>
  <c r="BF100" i="2"/>
  <c r="T100" i="2"/>
  <c r="R100" i="2"/>
  <c r="P100" i="2"/>
  <c r="BK100" i="2"/>
  <c r="J100" i="2"/>
  <c r="BE100" i="2" s="1"/>
  <c r="BI96" i="2"/>
  <c r="BH96" i="2"/>
  <c r="BG96" i="2"/>
  <c r="BF96" i="2"/>
  <c r="T96" i="2"/>
  <c r="R96" i="2"/>
  <c r="P96" i="2"/>
  <c r="BK96" i="2"/>
  <c r="J96" i="2"/>
  <c r="BE96" i="2" s="1"/>
  <c r="BI94" i="2"/>
  <c r="BH94" i="2"/>
  <c r="BG94" i="2"/>
  <c r="BF94" i="2"/>
  <c r="T94" i="2"/>
  <c r="R94" i="2"/>
  <c r="P94" i="2"/>
  <c r="BK94" i="2"/>
  <c r="J94" i="2"/>
  <c r="BE94" i="2" s="1"/>
  <c r="BI93" i="2"/>
  <c r="BH93" i="2"/>
  <c r="BG93" i="2"/>
  <c r="BF93" i="2"/>
  <c r="T93" i="2"/>
  <c r="R93" i="2"/>
  <c r="P93" i="2"/>
  <c r="BK93" i="2"/>
  <c r="J93" i="2"/>
  <c r="BE93" i="2" s="1"/>
  <c r="BI91" i="2"/>
  <c r="BH91" i="2"/>
  <c r="BG91" i="2"/>
  <c r="BF91" i="2"/>
  <c r="T91" i="2"/>
  <c r="R91" i="2"/>
  <c r="P91" i="2"/>
  <c r="BK91" i="2"/>
  <c r="J91" i="2"/>
  <c r="BE91" i="2"/>
  <c r="BI89" i="2"/>
  <c r="BH89" i="2"/>
  <c r="BG89" i="2"/>
  <c r="BF89" i="2"/>
  <c r="T89" i="2"/>
  <c r="R89" i="2"/>
  <c r="P89" i="2"/>
  <c r="BK89" i="2"/>
  <c r="J89" i="2"/>
  <c r="BE89" i="2" s="1"/>
  <c r="BI88" i="2"/>
  <c r="BH88" i="2"/>
  <c r="BG88" i="2"/>
  <c r="F34" i="2" s="1"/>
  <c r="BB53" i="1" s="1"/>
  <c r="BF88" i="2"/>
  <c r="J33" i="2" s="1"/>
  <c r="AW53" i="1" s="1"/>
  <c r="T88" i="2"/>
  <c r="T87" i="2" s="1"/>
  <c r="T86" i="2" s="1"/>
  <c r="T85" i="2" s="1"/>
  <c r="R88" i="2"/>
  <c r="R87" i="2" s="1"/>
  <c r="R86" i="2" s="1"/>
  <c r="R85" i="2" s="1"/>
  <c r="P88" i="2"/>
  <c r="P87" i="2" s="1"/>
  <c r="P86" i="2" s="1"/>
  <c r="P85" i="2" s="1"/>
  <c r="AU53" i="1" s="1"/>
  <c r="BK88" i="2"/>
  <c r="J88" i="2"/>
  <c r="BE88" i="2"/>
  <c r="J81" i="2"/>
  <c r="F79" i="2"/>
  <c r="E77" i="2"/>
  <c r="J55" i="2"/>
  <c r="F53" i="2"/>
  <c r="E51" i="2"/>
  <c r="J20" i="2"/>
  <c r="E20" i="2"/>
  <c r="F56" i="2" s="1"/>
  <c r="F82" i="2"/>
  <c r="J19" i="2"/>
  <c r="J17" i="2"/>
  <c r="E17" i="2"/>
  <c r="F55" i="2" s="1"/>
  <c r="J16" i="2"/>
  <c r="J14" i="2"/>
  <c r="J53" i="2" s="1"/>
  <c r="E7" i="2"/>
  <c r="E47" i="2" s="1"/>
  <c r="E73" i="2"/>
  <c r="AS67" i="1"/>
  <c r="AS64" i="1"/>
  <c r="AS59" i="1"/>
  <c r="AS58" i="1"/>
  <c r="AS51" i="1" s="1"/>
  <c r="AS55" i="1"/>
  <c r="AS52" i="1"/>
  <c r="L47" i="1"/>
  <c r="AM46" i="1"/>
  <c r="L46" i="1"/>
  <c r="AM44" i="1"/>
  <c r="L44" i="1"/>
  <c r="L42" i="1"/>
  <c r="L41" i="1"/>
  <c r="BK104" i="12" l="1"/>
  <c r="J104" i="12" s="1"/>
  <c r="J66" i="12" s="1"/>
  <c r="F35" i="12"/>
  <c r="BC68" i="1" s="1"/>
  <c r="BC67" i="1" s="1"/>
  <c r="AY67" i="1" s="1"/>
  <c r="BK91" i="12"/>
  <c r="F36" i="12"/>
  <c r="BD68" i="1" s="1"/>
  <c r="BD67" i="1" s="1"/>
  <c r="F33" i="12"/>
  <c r="BA68" i="1" s="1"/>
  <c r="BA67" i="1" s="1"/>
  <c r="AW67" i="1" s="1"/>
  <c r="F35" i="11"/>
  <c r="BA66" i="1" s="1"/>
  <c r="BA64" i="1" s="1"/>
  <c r="AW64" i="1" s="1"/>
  <c r="F38" i="11"/>
  <c r="BD66" i="1" s="1"/>
  <c r="F37" i="11"/>
  <c r="BC66" i="1" s="1"/>
  <c r="BC64" i="1" s="1"/>
  <c r="AY64" i="1" s="1"/>
  <c r="BK101" i="10"/>
  <c r="J101" i="10" s="1"/>
  <c r="J67" i="10" s="1"/>
  <c r="J34" i="8"/>
  <c r="AV62" i="1" s="1"/>
  <c r="BK93" i="8"/>
  <c r="F37" i="8"/>
  <c r="BC62" i="1" s="1"/>
  <c r="F36" i="7"/>
  <c r="BB61" i="1" s="1"/>
  <c r="F35" i="7"/>
  <c r="BA61" i="1" s="1"/>
  <c r="BK93" i="6"/>
  <c r="F37" i="6"/>
  <c r="BC60" i="1" s="1"/>
  <c r="BC59" i="1" s="1"/>
  <c r="J33" i="5"/>
  <c r="AW57" i="1" s="1"/>
  <c r="BK152" i="5"/>
  <c r="J152" i="5" s="1"/>
  <c r="J68" i="5" s="1"/>
  <c r="F34" i="5"/>
  <c r="BB57" i="1" s="1"/>
  <c r="J32" i="4"/>
  <c r="AV56" i="1" s="1"/>
  <c r="F36" i="4"/>
  <c r="BD56" i="1" s="1"/>
  <c r="BK87" i="4"/>
  <c r="J87" i="4" s="1"/>
  <c r="J62" i="4" s="1"/>
  <c r="F33" i="4"/>
  <c r="BA56" i="1" s="1"/>
  <c r="F35" i="4"/>
  <c r="BC56" i="1" s="1"/>
  <c r="BC55" i="1" s="1"/>
  <c r="AY55" i="1" s="1"/>
  <c r="F34" i="4"/>
  <c r="BB56" i="1" s="1"/>
  <c r="F33" i="3"/>
  <c r="BA54" i="1" s="1"/>
  <c r="F36" i="3"/>
  <c r="BD54" i="1" s="1"/>
  <c r="BK127" i="3"/>
  <c r="J127" i="3" s="1"/>
  <c r="J64" i="3" s="1"/>
  <c r="F32" i="3"/>
  <c r="AZ54" i="1" s="1"/>
  <c r="F35" i="3"/>
  <c r="BC54" i="1" s="1"/>
  <c r="BK96" i="3"/>
  <c r="J33" i="3"/>
  <c r="AW54" i="1" s="1"/>
  <c r="BK157" i="3"/>
  <c r="J157" i="3" s="1"/>
  <c r="J67" i="3" s="1"/>
  <c r="BK191" i="3"/>
  <c r="BK190" i="3" s="1"/>
  <c r="J190" i="3" s="1"/>
  <c r="J70" i="3" s="1"/>
  <c r="F35" i="2"/>
  <c r="BC53" i="1" s="1"/>
  <c r="BK87" i="2"/>
  <c r="J87" i="2" s="1"/>
  <c r="J62" i="2" s="1"/>
  <c r="F33" i="2"/>
  <c r="BA53" i="1" s="1"/>
  <c r="F36" i="2"/>
  <c r="BD53" i="1" s="1"/>
  <c r="P95" i="3"/>
  <c r="AT56" i="1"/>
  <c r="J32" i="5"/>
  <c r="AV57" i="1" s="1"/>
  <c r="AT57" i="1" s="1"/>
  <c r="T95" i="3"/>
  <c r="T94" i="3" s="1"/>
  <c r="J93" i="6"/>
  <c r="J66" i="6" s="1"/>
  <c r="F32" i="2"/>
  <c r="AZ53" i="1" s="1"/>
  <c r="BB52" i="1"/>
  <c r="J96" i="3"/>
  <c r="J62" i="3" s="1"/>
  <c r="J191" i="3"/>
  <c r="J71" i="3" s="1"/>
  <c r="F32" i="5"/>
  <c r="AZ57" i="1" s="1"/>
  <c r="J79" i="2"/>
  <c r="F81" i="2"/>
  <c r="J32" i="2"/>
  <c r="AV53" i="1" s="1"/>
  <c r="AT53" i="1" s="1"/>
  <c r="J88" i="3"/>
  <c r="F90" i="3"/>
  <c r="J32" i="3"/>
  <c r="AV54" i="1" s="1"/>
  <c r="AT54" i="1" s="1"/>
  <c r="BK180" i="3"/>
  <c r="J180" i="3" s="1"/>
  <c r="J68" i="3" s="1"/>
  <c r="P181" i="3"/>
  <c r="P180" i="3" s="1"/>
  <c r="T95" i="5"/>
  <c r="T91" i="5" s="1"/>
  <c r="T90" i="5" s="1"/>
  <c r="BK151" i="5"/>
  <c r="J151" i="5" s="1"/>
  <c r="J67" i="5" s="1"/>
  <c r="J35" i="6"/>
  <c r="AW60" i="1" s="1"/>
  <c r="AT60" i="1" s="1"/>
  <c r="BK88" i="7"/>
  <c r="J88" i="7" s="1"/>
  <c r="P88" i="7"/>
  <c r="AU61" i="1" s="1"/>
  <c r="T93" i="8"/>
  <c r="T92" i="8" s="1"/>
  <c r="T91" i="8" s="1"/>
  <c r="J93" i="8"/>
  <c r="J66" i="8" s="1"/>
  <c r="F33" i="5"/>
  <c r="BA57" i="1" s="1"/>
  <c r="BA55" i="1" s="1"/>
  <c r="F36" i="5"/>
  <c r="BD57" i="1" s="1"/>
  <c r="BD55" i="1" s="1"/>
  <c r="BK113" i="5"/>
  <c r="J113" i="5" s="1"/>
  <c r="J65" i="5" s="1"/>
  <c r="J34" i="7"/>
  <c r="AV61" i="1" s="1"/>
  <c r="F34" i="7"/>
  <c r="AZ61" i="1" s="1"/>
  <c r="R88" i="7"/>
  <c r="P191" i="3"/>
  <c r="P190" i="3" s="1"/>
  <c r="F32" i="4"/>
  <c r="AZ56" i="1" s="1"/>
  <c r="AZ55" i="1" s="1"/>
  <c r="AV55" i="1" s="1"/>
  <c r="BK107" i="4"/>
  <c r="J107" i="4" s="1"/>
  <c r="J63" i="4" s="1"/>
  <c r="J92" i="5"/>
  <c r="J62" i="5" s="1"/>
  <c r="BK108" i="5"/>
  <c r="J108" i="5" s="1"/>
  <c r="J64" i="5" s="1"/>
  <c r="P93" i="6"/>
  <c r="P92" i="6" s="1"/>
  <c r="P91" i="6" s="1"/>
  <c r="AU60" i="1" s="1"/>
  <c r="AU59" i="1" s="1"/>
  <c r="AU58" i="1" s="1"/>
  <c r="F36" i="6"/>
  <c r="BB60" i="1" s="1"/>
  <c r="F35" i="6"/>
  <c r="BA60" i="1" s="1"/>
  <c r="BK88" i="9"/>
  <c r="J88" i="9" s="1"/>
  <c r="P131" i="5"/>
  <c r="P91" i="5" s="1"/>
  <c r="P90" i="5" s="1"/>
  <c r="AU57" i="1" s="1"/>
  <c r="AU55" i="1" s="1"/>
  <c r="J35" i="7"/>
  <c r="AW61" i="1" s="1"/>
  <c r="R113" i="8"/>
  <c r="J57" i="9"/>
  <c r="J82" i="9"/>
  <c r="F34" i="9"/>
  <c r="AZ63" i="1" s="1"/>
  <c r="P90" i="12"/>
  <c r="P89" i="12" s="1"/>
  <c r="AU68" i="1" s="1"/>
  <c r="AU67" i="1" s="1"/>
  <c r="R152" i="5"/>
  <c r="R151" i="5" s="1"/>
  <c r="R90" i="5" s="1"/>
  <c r="J85" i="6"/>
  <c r="J57" i="6"/>
  <c r="F34" i="6"/>
  <c r="AZ60" i="1" s="1"/>
  <c r="F38" i="6"/>
  <c r="BD60" i="1" s="1"/>
  <c r="R112" i="6"/>
  <c r="R92" i="6" s="1"/>
  <c r="R91" i="6" s="1"/>
  <c r="J82" i="7"/>
  <c r="J57" i="7"/>
  <c r="J35" i="8"/>
  <c r="AW62" i="1" s="1"/>
  <c r="AT62" i="1" s="1"/>
  <c r="F35" i="8"/>
  <c r="BA62" i="1" s="1"/>
  <c r="J35" i="9"/>
  <c r="AW63" i="1" s="1"/>
  <c r="AT63" i="1" s="1"/>
  <c r="J85" i="10"/>
  <c r="J57" i="10"/>
  <c r="F34" i="10"/>
  <c r="AZ65" i="1" s="1"/>
  <c r="J34" i="10"/>
  <c r="AV65" i="1" s="1"/>
  <c r="AT65" i="1" s="1"/>
  <c r="F85" i="12"/>
  <c r="F55" i="12"/>
  <c r="BK112" i="6"/>
  <c r="J112" i="6" s="1"/>
  <c r="J67" i="6" s="1"/>
  <c r="F38" i="7"/>
  <c r="BD61" i="1" s="1"/>
  <c r="J85" i="8"/>
  <c r="J57" i="8"/>
  <c r="F34" i="8"/>
  <c r="AZ62" i="1" s="1"/>
  <c r="R93" i="8"/>
  <c r="R92" i="8" s="1"/>
  <c r="R91" i="8" s="1"/>
  <c r="F38" i="8"/>
  <c r="BD62" i="1" s="1"/>
  <c r="F38" i="9"/>
  <c r="BD63" i="1" s="1"/>
  <c r="J93" i="10"/>
  <c r="J66" i="10" s="1"/>
  <c r="BK92" i="10"/>
  <c r="F34" i="11"/>
  <c r="AZ66" i="1" s="1"/>
  <c r="J34" i="11"/>
  <c r="AV66" i="1" s="1"/>
  <c r="AT66" i="1" s="1"/>
  <c r="F36" i="8"/>
  <c r="BB62" i="1" s="1"/>
  <c r="BK113" i="8"/>
  <c r="J113" i="8" s="1"/>
  <c r="J67" i="8" s="1"/>
  <c r="T88" i="9"/>
  <c r="F38" i="10"/>
  <c r="BD65" i="1" s="1"/>
  <c r="T101" i="10"/>
  <c r="J64" i="11"/>
  <c r="J31" i="11"/>
  <c r="T88" i="11"/>
  <c r="J83" i="12"/>
  <c r="J53" i="12"/>
  <c r="J32" i="12"/>
  <c r="AV68" i="1" s="1"/>
  <c r="AT68" i="1" s="1"/>
  <c r="F32" i="12"/>
  <c r="AZ68" i="1" s="1"/>
  <c r="AZ67" i="1" s="1"/>
  <c r="AV67" i="1" s="1"/>
  <c r="T91" i="12"/>
  <c r="P88" i="9"/>
  <c r="AU63" i="1" s="1"/>
  <c r="F36" i="9"/>
  <c r="BB63" i="1" s="1"/>
  <c r="P93" i="10"/>
  <c r="P92" i="10" s="1"/>
  <c r="P91" i="10" s="1"/>
  <c r="AU65" i="1" s="1"/>
  <c r="AU64" i="1" s="1"/>
  <c r="T93" i="10"/>
  <c r="T92" i="10" s="1"/>
  <c r="T91" i="10" s="1"/>
  <c r="F36" i="10"/>
  <c r="BB65" i="1" s="1"/>
  <c r="BB64" i="1" s="1"/>
  <c r="AX64" i="1" s="1"/>
  <c r="T94" i="12"/>
  <c r="E49" i="11"/>
  <c r="BD52" i="1" l="1"/>
  <c r="BA52" i="1"/>
  <c r="AW52" i="1" s="1"/>
  <c r="AT67" i="1"/>
  <c r="J91" i="12"/>
  <c r="J62" i="12" s="1"/>
  <c r="BK90" i="12"/>
  <c r="BD64" i="1"/>
  <c r="BC58" i="1"/>
  <c r="AY58" i="1" s="1"/>
  <c r="AZ64" i="1"/>
  <c r="AV64" i="1" s="1"/>
  <c r="AT64" i="1" s="1"/>
  <c r="AY59" i="1"/>
  <c r="BK91" i="5"/>
  <c r="J91" i="5" s="1"/>
  <c r="J61" i="5" s="1"/>
  <c r="BB55" i="1"/>
  <c r="AX55" i="1" s="1"/>
  <c r="BK95" i="3"/>
  <c r="BK94" i="3" s="1"/>
  <c r="J94" i="3" s="1"/>
  <c r="BC52" i="1"/>
  <c r="AY52" i="1" s="1"/>
  <c r="AZ52" i="1"/>
  <c r="AV52" i="1" s="1"/>
  <c r="BK86" i="2"/>
  <c r="J86" i="2" s="1"/>
  <c r="J61" i="2" s="1"/>
  <c r="AW55" i="1"/>
  <c r="J92" i="10"/>
  <c r="J65" i="10" s="1"/>
  <c r="BK91" i="10"/>
  <c r="J91" i="10" s="1"/>
  <c r="BB59" i="1"/>
  <c r="AX52" i="1"/>
  <c r="BK92" i="6"/>
  <c r="BD59" i="1"/>
  <c r="BD58" i="1" s="1"/>
  <c r="BD51" i="1" s="1"/>
  <c r="W30" i="1" s="1"/>
  <c r="J31" i="9"/>
  <c r="J64" i="9"/>
  <c r="AT55" i="1"/>
  <c r="AT61" i="1"/>
  <c r="BK92" i="8"/>
  <c r="J31" i="7"/>
  <c r="J64" i="7"/>
  <c r="BK85" i="2"/>
  <c r="J85" i="2" s="1"/>
  <c r="J40" i="11"/>
  <c r="AG66" i="1"/>
  <c r="AN66" i="1" s="1"/>
  <c r="BC51" i="1"/>
  <c r="T90" i="12"/>
  <c r="T89" i="12" s="1"/>
  <c r="AZ59" i="1"/>
  <c r="BA59" i="1"/>
  <c r="BK90" i="5"/>
  <c r="J90" i="5" s="1"/>
  <c r="J95" i="3"/>
  <c r="J61" i="3" s="1"/>
  <c r="BK86" i="4"/>
  <c r="P94" i="3"/>
  <c r="AU54" i="1" s="1"/>
  <c r="AU52" i="1" s="1"/>
  <c r="AU51" i="1" s="1"/>
  <c r="AT52" i="1" l="1"/>
  <c r="J90" i="12"/>
  <c r="J61" i="12" s="1"/>
  <c r="BK89" i="12"/>
  <c r="J89" i="12" s="1"/>
  <c r="J60" i="5"/>
  <c r="J29" i="5"/>
  <c r="J60" i="3"/>
  <c r="J29" i="3"/>
  <c r="AZ58" i="1"/>
  <c r="AV59" i="1"/>
  <c r="J60" i="2"/>
  <c r="J29" i="2"/>
  <c r="AX59" i="1"/>
  <c r="BB58" i="1"/>
  <c r="AG61" i="1"/>
  <c r="AN61" i="1" s="1"/>
  <c r="J40" i="7"/>
  <c r="J92" i="6"/>
  <c r="J65" i="6" s="1"/>
  <c r="BK91" i="6"/>
  <c r="J91" i="6" s="1"/>
  <c r="J64" i="10"/>
  <c r="J31" i="10"/>
  <c r="J86" i="4"/>
  <c r="J61" i="4" s="1"/>
  <c r="BK85" i="4"/>
  <c r="J85" i="4" s="1"/>
  <c r="AY51" i="1"/>
  <c r="W29" i="1"/>
  <c r="BA58" i="1"/>
  <c r="AW59" i="1"/>
  <c r="BK91" i="8"/>
  <c r="J91" i="8" s="1"/>
  <c r="J92" i="8"/>
  <c r="J65" i="8" s="1"/>
  <c r="AG63" i="1"/>
  <c r="AN63" i="1" s="1"/>
  <c r="J40" i="9"/>
  <c r="J29" i="12" l="1"/>
  <c r="J60" i="12"/>
  <c r="AT59" i="1"/>
  <c r="J40" i="10"/>
  <c r="AG65" i="1"/>
  <c r="AX58" i="1"/>
  <c r="BB51" i="1"/>
  <c r="J60" i="4"/>
  <c r="J29" i="4"/>
  <c r="J64" i="6"/>
  <c r="J31" i="6"/>
  <c r="AG53" i="1"/>
  <c r="J38" i="2"/>
  <c r="AG54" i="1"/>
  <c r="AN54" i="1" s="1"/>
  <c r="J38" i="3"/>
  <c r="AW58" i="1"/>
  <c r="BA51" i="1"/>
  <c r="AG57" i="1"/>
  <c r="AN57" i="1" s="1"/>
  <c r="J38" i="5"/>
  <c r="J64" i="8"/>
  <c r="J31" i="8"/>
  <c r="AV58" i="1"/>
  <c r="AZ51" i="1"/>
  <c r="J38" i="12" l="1"/>
  <c r="AG68" i="1"/>
  <c r="AT58" i="1"/>
  <c r="AV51" i="1"/>
  <c r="W26" i="1"/>
  <c r="J38" i="4"/>
  <c r="AG56" i="1"/>
  <c r="AG62" i="1"/>
  <c r="AN62" i="1" s="1"/>
  <c r="J40" i="8"/>
  <c r="W27" i="1"/>
  <c r="AW51" i="1"/>
  <c r="AK27" i="1" s="1"/>
  <c r="J40" i="6"/>
  <c r="AG60" i="1"/>
  <c r="W28" i="1"/>
  <c r="AX51" i="1"/>
  <c r="AG64" i="1"/>
  <c r="AN64" i="1" s="1"/>
  <c r="AN65" i="1"/>
  <c r="AG52" i="1"/>
  <c r="AN53" i="1"/>
  <c r="AG67" i="1" l="1"/>
  <c r="AN67" i="1" s="1"/>
  <c r="AN68" i="1"/>
  <c r="AG59" i="1"/>
  <c r="AN60" i="1"/>
  <c r="AG55" i="1"/>
  <c r="AN55" i="1" s="1"/>
  <c r="AN56" i="1"/>
  <c r="AN52" i="1"/>
  <c r="AK26" i="1"/>
  <c r="AT51" i="1"/>
  <c r="AG58" i="1" l="1"/>
  <c r="AN58" i="1" s="1"/>
  <c r="AN59" i="1"/>
  <c r="AG51" i="1" l="1"/>
  <c r="AK23" i="1" l="1"/>
  <c r="AK32" i="1" s="1"/>
  <c r="AN51" i="1"/>
</calcChain>
</file>

<file path=xl/sharedStrings.xml><?xml version="1.0" encoding="utf-8"?>
<sst xmlns="http://schemas.openxmlformats.org/spreadsheetml/2006/main" count="6306" uniqueCount="1012">
  <si>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</si>
  <si>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</si>
  <si>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</si>
  <si>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</si>
  <si>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</si>
  <si>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</si>
  <si>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</si>
  <si>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{dc5ee402-b8a0-4830-bda1-92ef448c19b9}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</si>
  <si>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</si>
  <si>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</si>
  <si>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</si>
  <si>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</si>
  <si>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</si>
  <si>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</si>
  <si>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</si>
  <si>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</si>
  <si>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023-17</t>
  </si>
  <si>
    <t>Stavba:</t>
  </si>
  <si>
    <t>Akce č. 999 612-16 K Barrandovu, most X 034, Praha 5 - severní a jižní most</t>
  </si>
  <si>
    <t>KSO:</t>
  </si>
  <si>
    <t>CC-CZ:</t>
  </si>
  <si>
    <t>Místo:</t>
  </si>
  <si>
    <t>K Barrandovu</t>
  </si>
  <si>
    <t>Datum:</t>
  </si>
  <si>
    <t>18.12.2017</t>
  </si>
  <si>
    <t>Zadavatel:</t>
  </si>
  <si>
    <t>IČ:</t>
  </si>
  <si>
    <t xml:space="preserve"> </t>
  </si>
  <si>
    <t>DIČ:</t>
  </si>
  <si>
    <t>Uchazeč:</t>
  </si>
  <si>
    <t>Projektant:</t>
  </si>
  <si>
    <t>45274983</t>
  </si>
  <si>
    <t>TOP CON SERVIS s.r.o.</t>
  </si>
  <si>
    <t>CZ45274983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</si>
  <si>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</si>
  <si>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</si>
  <si>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</si>
  <si>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</si>
  <si>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</si>
  <si>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</si>
  <si>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</si>
  <si>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</si>
  <si>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</si>
  <si>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</si>
  <si>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</si>
  <si>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</si>
  <si>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</si>
  <si>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</si>
  <si>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</si>
  <si>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</si>
  <si>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</si>
  <si>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</si>
  <si>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</si>
  <si>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</si>
  <si>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</si>
  <si>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</si>
  <si>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</si>
  <si>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</si>
  <si>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</si>
  <si>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</si>
  <si>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</si>
  <si>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</si>
  <si>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</si>
  <si>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</si>
  <si>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</si>
  <si>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</si>
  <si>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</si>
  <si>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</si>
  <si>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</si>
  <si>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</si>
  <si>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</si>
  <si>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</si>
  <si>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</si>
  <si>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</si>
  <si>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023-17/1</t>
  </si>
  <si>
    <t>Akce č. 999 612/16 K Barrandovu, most X 034, Praha 5 - severní most - podhled a vrchní stavba</t>
  </si>
  <si>
    <t>ING</t>
  </si>
  <si>
    <t>1</t>
  </si>
  <si>
    <t>{dea142ef-7c22-41bd-a5ab-d675fdb80b0a}</t>
  </si>
  <si>
    <t>821</t>
  </si>
  <si>
    <t>2</t>
  </si>
  <si>
    <t>/</t>
  </si>
  <si>
    <t>023-17/1-01</t>
  </si>
  <si>
    <t>Akce č. 999 612/16 K Barrandovu, most X 034, Praha 5 - severní most - podhled</t>
  </si>
  <si>
    <t>Soupis</t>
  </si>
  <si>
    <t>{a9f89f22-f550-49e5-b6a9-8f881bba7e11}</t>
  </si>
  <si>
    <t>023-17/1-02</t>
  </si>
  <si>
    <t>Akce č. 999 612/16 K Barrandovu, most X 034, Praha 5 - severní most - vrchní stavba</t>
  </si>
  <si>
    <t>{8afab4bb-3584-4a21-9467-e0405b259e3f}</t>
  </si>
  <si>
    <t>023-17/2</t>
  </si>
  <si>
    <t>Akce č. 999 612/16 K Barrandovu, most X 034, Praha 5 - jižní most - podhled a vrchní stavba</t>
  </si>
  <si>
    <t>{821a3314-7ced-4db5-b153-d102840d62ed}</t>
  </si>
  <si>
    <t>023-17/2-01</t>
  </si>
  <si>
    <t>Akce č. 999 612/16 K Barrandovu, most X 034, Praha 5 - jižní most - podhled</t>
  </si>
  <si>
    <t>{73a6a982-182e-413a-88b1-d3332e7a8c58}</t>
  </si>
  <si>
    <t>023-17/2-02</t>
  </si>
  <si>
    <t>Akce č. 999 612/16 K Barrandovu, most X 034, Praha 5 - jižní most - vrchní stavba</t>
  </si>
  <si>
    <t>{3692c882-42b7-4be6-954b-30e954c76e76}</t>
  </si>
  <si>
    <t>023-17/3</t>
  </si>
  <si>
    <t>SO401 - Oprava mostu X 034 přes. Růžičkovu rokli - přeložky IS</t>
  </si>
  <si>
    <t>STA</t>
  </si>
  <si>
    <t>{3b231842-a07f-452c-9136-dfa5bef6ce71}</t>
  </si>
  <si>
    <t>SO401</t>
  </si>
  <si>
    <t>SO401 Přeložka veřejného osvětlení</t>
  </si>
  <si>
    <t>{5953e8bc-a6d8-48c4-923c-b5e7ad1d2511}</t>
  </si>
  <si>
    <t>SO401a/VO</t>
  </si>
  <si>
    <t>SO401a/VO PRÁCE</t>
  </si>
  <si>
    <t>3</t>
  </si>
  <si>
    <t>{f73516b9-fb73-498b-b275-ff6e229b14a3}</t>
  </si>
  <si>
    <t>SO401a/MAT</t>
  </si>
  <si>
    <t>SO401a/MAT MATERIÁL</t>
  </si>
  <si>
    <t>{7537f9ef-a95f-49aa-81df-c1cd3de56271}</t>
  </si>
  <si>
    <t>SO401b/VO</t>
  </si>
  <si>
    <t>SO401b/VO PRÁCE</t>
  </si>
  <si>
    <t>{dbcd1fb1-ec3c-433d-835a-defe56f1244f}</t>
  </si>
  <si>
    <t>SO401b/MAT</t>
  </si>
  <si>
    <t>SO401b/MAT MATERIÁL</t>
  </si>
  <si>
    <t>{fb5b6dd9-ce03-43ba-b1d4-4d442c96076c}</t>
  </si>
  <si>
    <t>SO402</t>
  </si>
  <si>
    <t>SO402 Přeložka sítě TSK 7100</t>
  </si>
  <si>
    <t>{dae534eb-0342-41de-8970-f275580be470}</t>
  </si>
  <si>
    <t>SO402/TSK</t>
  </si>
  <si>
    <t>SO402/TSK PRÁCE</t>
  </si>
  <si>
    <t>{0bbe9304-65d4-4566-b2e4-77541c883de4}</t>
  </si>
  <si>
    <t>SO402/MAT</t>
  </si>
  <si>
    <t>SO402/MAT MATERIÁL</t>
  </si>
  <si>
    <t>{ef7c212c-4c6c-4381-8e7f-d02ebe65d365}</t>
  </si>
  <si>
    <t>023-17/4</t>
  </si>
  <si>
    <t>Akce č. 999 612/16 K Barrandovu, most X 034, Praha 5 - VRN - Vedlejší rozpočtové náklady</t>
  </si>
  <si>
    <t>VON</t>
  </si>
  <si>
    <t>{7f6bdaf3-1de0-4bcb-b586-61578bde4d6d}</t>
  </si>
  <si>
    <t>{817a96eb-08ee-4d76-937c-3a72b310af6c}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</si>
  <si>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</si>
  <si>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</si>
  <si>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</si>
  <si>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</si>
  <si>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</si>
  <si>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</si>
  <si>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</si>
  <si>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023-17/1 - Akce č. 999 612/16 K Barrandovu, most X 034, Praha 5 - severní most - podhled a vrchní stavba</t>
  </si>
  <si>
    <t>Soupis:</t>
  </si>
  <si>
    <t>023-17/1-01 - Akce č. 999 612/16 K Barrandovu, most X 034, Praha 5 - severní most - podhled</t>
  </si>
  <si>
    <t>CZ-CPV:</t>
  </si>
  <si>
    <t>45000000-7</t>
  </si>
  <si>
    <t>CZ-CPA:</t>
  </si>
  <si>
    <t>42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</si>
  <si>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</si>
  <si>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</si>
  <si>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</si>
  <si>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</si>
  <si>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</si>
  <si>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</si>
  <si>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</si>
  <si>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</si>
  <si>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</si>
  <si>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</si>
  <si>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</si>
  <si>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</si>
  <si>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</si>
  <si>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</si>
  <si>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</si>
  <si>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</si>
  <si>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</si>
  <si>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</si>
  <si>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</si>
  <si>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</si>
  <si>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</si>
  <si>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</si>
  <si>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</si>
  <si>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</si>
  <si>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</si>
  <si>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</si>
  <si>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</si>
  <si>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</si>
  <si>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919796400R</t>
  </si>
  <si>
    <t>Odstranění případné betonářské výztuže z povrchu NK</t>
  </si>
  <si>
    <t>m2</t>
  </si>
  <si>
    <t>4</t>
  </si>
  <si>
    <t>457257818</t>
  </si>
  <si>
    <t>985121222</t>
  </si>
  <si>
    <t>Tryskání degradovaného betonu líce kleneb vodou pod tlakem do 1250 barů</t>
  </si>
  <si>
    <t>CS ÚRS 2017 02</t>
  </si>
  <si>
    <t>-2063786920</t>
  </si>
  <si>
    <t>VV</t>
  </si>
  <si>
    <t>285,0*14,0</t>
  </si>
  <si>
    <t>985132311</t>
  </si>
  <si>
    <t>Ruční dočištění ploch líce kleneb a podhledů ocelových kartáči</t>
  </si>
  <si>
    <t>954680558</t>
  </si>
  <si>
    <t>"5% z celkové plochy"    3990*0,05</t>
  </si>
  <si>
    <t>985321111</t>
  </si>
  <si>
    <t>Ochranný nátěr výztuže na cementové bázi stěn, líce kleneb a podhledů 1 vrstva tl 1 mm</t>
  </si>
  <si>
    <t>-789679319</t>
  </si>
  <si>
    <t>5</t>
  </si>
  <si>
    <t>985311211</t>
  </si>
  <si>
    <t>Reprofilace líce kleneb a podhledů cementovými sanačními maltami tl 10 mm</t>
  </si>
  <si>
    <t>1164489260</t>
  </si>
  <si>
    <t>"lokální sanace povrchu komůrky do hl. 10 mm, 15% z 2 750 m2"    2750*0,15</t>
  </si>
  <si>
    <t>6</t>
  </si>
  <si>
    <t>985311212</t>
  </si>
  <si>
    <t>Reprofilace líce kleneb a podhledů cementovými sanačními maltami tl 15 mm</t>
  </si>
  <si>
    <t>-814427017</t>
  </si>
  <si>
    <t>"povrch konzol - sanace do hl. 15 mm, 20% z 1 240 m2"    1240*0,20</t>
  </si>
  <si>
    <t>"lokální sanace povrchu komůrky do hl. 15 mm, 15% z 2 750 m2"    2750*0,15</t>
  </si>
  <si>
    <t>Součet</t>
  </si>
  <si>
    <t>7</t>
  </si>
  <si>
    <t>985311213</t>
  </si>
  <si>
    <t>Reprofilace líce kleneb a podhledů cementovými sanačními maltami tl 30 mm</t>
  </si>
  <si>
    <t>-1377050442</t>
  </si>
  <si>
    <t>"povrch konzol - sanace do hl. 30 mm, 15% z 1 240 m2"    1240*0,15</t>
  </si>
  <si>
    <t>8</t>
  </si>
  <si>
    <t>985312113</t>
  </si>
  <si>
    <t>Stěrka k vyrovnání betonových ploch stěn tl 4 mm</t>
  </si>
  <si>
    <t>-995351529</t>
  </si>
  <si>
    <t>"celoplošná stěrka konzol"     1240</t>
  </si>
  <si>
    <t>985121221</t>
  </si>
  <si>
    <t>Tryskání degradovaného betonu líce kleneb vodou pod tlakem do 300 barů</t>
  </si>
  <si>
    <t>581349205</t>
  </si>
  <si>
    <t>"omytí povrch před nátěrem"     3990</t>
  </si>
  <si>
    <t>10</t>
  </si>
  <si>
    <t>985324211</t>
  </si>
  <si>
    <t>Ochranný akrylátový nátěr betonu dvojnásobný s impregnací (OS-B)</t>
  </si>
  <si>
    <t>-680630544</t>
  </si>
  <si>
    <t>997</t>
  </si>
  <si>
    <t>Přesun sutě</t>
  </si>
  <si>
    <t>11</t>
  </si>
  <si>
    <t>997013501</t>
  </si>
  <si>
    <t>Odvoz suti a vybouraných hmot na skládku nebo meziskládku do 1 km se složením</t>
  </si>
  <si>
    <t>t</t>
  </si>
  <si>
    <t>1884759711</t>
  </si>
  <si>
    <t>"betonová suť z tryskání povrchu - 3990,0 m2"    279,3</t>
  </si>
  <si>
    <t>12</t>
  </si>
  <si>
    <t>997013509</t>
  </si>
  <si>
    <t>Příplatek k odvozu suti a vybouraných hmot na skládku ZKD 1 km přes 1 km</t>
  </si>
  <si>
    <t>-1838881799</t>
  </si>
  <si>
    <t>P</t>
  </si>
  <si>
    <t>Poznámka k položce:
předpokládaná skládka do 15,0 km</t>
  </si>
  <si>
    <t>"předpokládaná skládka do 15,0 km"    279,3*14</t>
  </si>
  <si>
    <t>13</t>
  </si>
  <si>
    <t>997013801</t>
  </si>
  <si>
    <t>Poplatek za uložení stavebního betonového odpadu na skládce (skládkovné)</t>
  </si>
  <si>
    <t>-492870811</t>
  </si>
  <si>
    <t>023-17/1-02 - Akce č. 999 612/16 K Barrandovu, most X 034, Praha 5 - severní most - vrchní stavba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</si>
  <si>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</si>
  <si>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</si>
  <si>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</si>
  <si>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</si>
  <si>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</si>
  <si>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</si>
  <si>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M - Práce a dodávky M</t>
  </si>
  <si>
    <t xml:space="preserve">    21-M - Elektromontáže</t>
  </si>
  <si>
    <t xml:space="preserve">    46-M - Zemní práce při extr.mont.pracích</t>
  </si>
  <si>
    <t>Zemní práce</t>
  </si>
  <si>
    <t>113107243</t>
  </si>
  <si>
    <t>Odstranění podkladu pl přes 200 m2 živičných tl 150 mm</t>
  </si>
  <si>
    <t>612079981</t>
  </si>
  <si>
    <t>"vrstva podél svodidla"    (0,8*310,0)*2</t>
  </si>
  <si>
    <t>119001423</t>
  </si>
  <si>
    <t>Dočasné zajištění kabelů a kabelových tratí z více než 6 volně ložených kabelů</t>
  </si>
  <si>
    <t>m</t>
  </si>
  <si>
    <t>1493500236</t>
  </si>
  <si>
    <t>"provizorní vyvěšeníIS na lešení pod mostem"   310,0+10,0</t>
  </si>
  <si>
    <t>119001424.R</t>
  </si>
  <si>
    <t xml:space="preserve">Zpětné uložení kabelů </t>
  </si>
  <si>
    <t>95433185</t>
  </si>
  <si>
    <t>Svislé a kompletní konstrukce</t>
  </si>
  <si>
    <t>317321118</t>
  </si>
  <si>
    <t>Mostní římsy ze ŽB C 30/37 XF4</t>
  </si>
  <si>
    <t>m3</t>
  </si>
  <si>
    <t>-258101571</t>
  </si>
  <si>
    <t>"vnitřní ŽB římsa"   93,0</t>
  </si>
  <si>
    <t>"vnější ŽB římsa - chodník"    372,0</t>
  </si>
  <si>
    <t>317353121</t>
  </si>
  <si>
    <t>Bednění mostních říms všech tvarů - zřízení</t>
  </si>
  <si>
    <t>178138281</t>
  </si>
  <si>
    <t>"vnitřní ŽB římsa"   310,0*1,2</t>
  </si>
  <si>
    <t>"vnější ŽB římsa - chodník"    0310,0*1,0</t>
  </si>
  <si>
    <t>317353221</t>
  </si>
  <si>
    <t>Bednění mostních říms všech tvarů - odstranění</t>
  </si>
  <si>
    <t>-1644184578</t>
  </si>
  <si>
    <t>317361116</t>
  </si>
  <si>
    <t>Výztuž mostních říms z betonářské oceli 10 505</t>
  </si>
  <si>
    <t>1603920971</t>
  </si>
  <si>
    <t>"vnitřní ŽB římsa včetně mat. kotev"   0,2*93,0</t>
  </si>
  <si>
    <t>"vnější ŽB římsa - chodník včetně mat. kotvy"    0,2*372,0</t>
  </si>
  <si>
    <t>317661142</t>
  </si>
  <si>
    <t>Výplň spár monolitické římsy tmelem polyuretanovým šířky spáry do 40 mm</t>
  </si>
  <si>
    <t>-1487658598</t>
  </si>
  <si>
    <t>"vnitřní ŽB římsa"   52</t>
  </si>
  <si>
    <t>"vnější ŽB římsa - chodník"    52</t>
  </si>
  <si>
    <t>M</t>
  </si>
  <si>
    <t>283758120</t>
  </si>
  <si>
    <t>deska z pěnového polystyrenu EPS 50 Z 1000 x 500 x 10 mm</t>
  </si>
  <si>
    <t>-922132759</t>
  </si>
  <si>
    <t>Poznámka k položce:
výplň dilatační spáry</t>
  </si>
  <si>
    <t>"vnitřní ŽB římsa"   11,9</t>
  </si>
  <si>
    <t>"vnější ŽB římsa - chodník"    037,5</t>
  </si>
  <si>
    <t>388995212U</t>
  </si>
  <si>
    <t>Chránička dělená kabelů z trub HDPE DN 110</t>
  </si>
  <si>
    <t>97939514</t>
  </si>
  <si>
    <t>310,0*6</t>
  </si>
  <si>
    <t>Komunikace pozemní</t>
  </si>
  <si>
    <t>565141111</t>
  </si>
  <si>
    <t>Vyrovnání povrchu dosavadních podkladů obalovaným kamenivem ACP (OK) tl 60 mm</t>
  </si>
  <si>
    <t>136089519</t>
  </si>
  <si>
    <t>"u středu"    0,8*310,0</t>
  </si>
  <si>
    <t>"u choníku"    1,0*310,0</t>
  </si>
  <si>
    <t>572351111</t>
  </si>
  <si>
    <t>Vyspravení krytu komunikací po překopech plochy přes 15 m2 litým asfaltem MA (LA) tl 40 mm</t>
  </si>
  <si>
    <t>-1020577537</t>
  </si>
  <si>
    <t>576143211</t>
  </si>
  <si>
    <t>Asfaltový koberec mastixový SMA 11 (AKMS) tl 50 mm š do 3 m</t>
  </si>
  <si>
    <t>-605656959</t>
  </si>
  <si>
    <t>Úpravy povrchů, podlahy a osazování výplní</t>
  </si>
  <si>
    <t>14</t>
  </si>
  <si>
    <t>628611131</t>
  </si>
  <si>
    <t>Nátěr betonu mostu akrylátový 2x ochranný pružný OS-C</t>
  </si>
  <si>
    <t>1575185333</t>
  </si>
  <si>
    <t>"spáry mezi betonem a sloupkem svodidla"    (0,24*0,42)*260</t>
  </si>
  <si>
    <t>911121211R</t>
  </si>
  <si>
    <t xml:space="preserve">Oocelové mostní zábradlí se svislou výplní - montáž, vč. metalizace a nátěrového systému </t>
  </si>
  <si>
    <t>1807814483</t>
  </si>
  <si>
    <t>16</t>
  </si>
  <si>
    <t>911334111</t>
  </si>
  <si>
    <t>Svodidlo ocelové zábradelní zádržnosti H2 typ ZSNH4/H2 kotvené do římsy bez výplně</t>
  </si>
  <si>
    <t>-774631991</t>
  </si>
  <si>
    <t>17</t>
  </si>
  <si>
    <t>919121132</t>
  </si>
  <si>
    <t>Těsnění spár zálivkou za studena pro komůrky š 20 mm hl 40 mm s těsnicím profilem</t>
  </si>
  <si>
    <t>-1753608440</t>
  </si>
  <si>
    <t>"těsnící pružná zálivka"    310,0*4+20</t>
  </si>
  <si>
    <t>18</t>
  </si>
  <si>
    <t>935932112R</t>
  </si>
  <si>
    <t>Obrubníkový žlab z recyklovaného kompozitu - dodávka a montáž</t>
  </si>
  <si>
    <t>-640947754</t>
  </si>
  <si>
    <t>19</t>
  </si>
  <si>
    <t>963051111</t>
  </si>
  <si>
    <t>Bourání mostní nosné konstrukce z ŽB</t>
  </si>
  <si>
    <t>1451752024</t>
  </si>
  <si>
    <t>"vnitřní ŽB římsy"    0,3*310</t>
  </si>
  <si>
    <t>"vnější ŽB chodník"    1,2*310,0</t>
  </si>
  <si>
    <t>20</t>
  </si>
  <si>
    <t>963071111</t>
  </si>
  <si>
    <t>Demontáž ocelových prvků mostů šroubovaných nebo svařovaných do 100 kg</t>
  </si>
  <si>
    <t>kg</t>
  </si>
  <si>
    <t>-485565202</t>
  </si>
  <si>
    <t>"ocelový žlab včetně roštu - celkové délky 290,0 m"    65,0*290,0</t>
  </si>
  <si>
    <t>966005211</t>
  </si>
  <si>
    <t>Rozebrání a odstranění silničního zábradlí se sloupky osazenými do říms nebo krycích desek</t>
  </si>
  <si>
    <t>-603906002</t>
  </si>
  <si>
    <t>22</t>
  </si>
  <si>
    <t>966005311</t>
  </si>
  <si>
    <t>Rozebrání a odstranění silničního svodidla s jednou pásnicí</t>
  </si>
  <si>
    <t>322541702</t>
  </si>
  <si>
    <t>23</t>
  </si>
  <si>
    <t>977141132</t>
  </si>
  <si>
    <t>Vrty pro kotvy do betonu průměru 32 mm hloubky 220 mm s vyplněním epoxidovým tmelem</t>
  </si>
  <si>
    <t>kus</t>
  </si>
  <si>
    <t>-849961176</t>
  </si>
  <si>
    <t>"kotva á 1,0 m, vnitřní ŽB římsa"   310,0*1</t>
  </si>
  <si>
    <t>"kotva á 1,0 m, vnější ŽB římsa - chodník"    310,0*1</t>
  </si>
  <si>
    <t>24</t>
  </si>
  <si>
    <t>2126626306</t>
  </si>
  <si>
    <t>"nátěr betonu"    2,3*310</t>
  </si>
  <si>
    <t>25</t>
  </si>
  <si>
    <t>1051478873</t>
  </si>
  <si>
    <t>"živičná suť  - 496,0 m2"    156,736</t>
  </si>
  <si>
    <t>"stožár VO"    6*0,38</t>
  </si>
  <si>
    <t>"mat. vnitřních říms a vnějšího chodníku"    1116,0</t>
  </si>
  <si>
    <t>"silniční zábradlí"     7,750</t>
  </si>
  <si>
    <t>"silniční svodidla"    19,530</t>
  </si>
  <si>
    <t>"kovový žlab"    0,065*290</t>
  </si>
  <si>
    <t>26</t>
  </si>
  <si>
    <t>1669875299</t>
  </si>
  <si>
    <t>"živičná suť  - 496,0 m2"    156,736*14</t>
  </si>
  <si>
    <t>"mat. vnitřních říms a vnějšího chodníku"    1116,0*14</t>
  </si>
  <si>
    <t>27</t>
  </si>
  <si>
    <t>-218277103</t>
  </si>
  <si>
    <t>"silniční zábradlí"     7,750*14</t>
  </si>
  <si>
    <t>"silniční svodidla"    19,530*14</t>
  </si>
  <si>
    <t>"stožár VO"    6*0,38*14</t>
  </si>
  <si>
    <t>"kovový žlab"    18,850*14</t>
  </si>
  <si>
    <t>28</t>
  </si>
  <si>
    <t>997221825</t>
  </si>
  <si>
    <t>Poplatek za uložení železobetonového odpadu na skládce (skládkovné)</t>
  </si>
  <si>
    <t>707493308</t>
  </si>
  <si>
    <t>29</t>
  </si>
  <si>
    <t>997221845.R</t>
  </si>
  <si>
    <t>Poplatek za uložení asfaltového odpadu na skládce (skládkovné)</t>
  </si>
  <si>
    <t>1328351602</t>
  </si>
  <si>
    <t>PSV</t>
  </si>
  <si>
    <t>Práce a dodávky PSV</t>
  </si>
  <si>
    <t>711</t>
  </si>
  <si>
    <t>Izolace proti vodě, vlhkosti a plynům</t>
  </si>
  <si>
    <t>30</t>
  </si>
  <si>
    <t>711112001</t>
  </si>
  <si>
    <t>Provedení izolace proti zemní vlhkosti svislé za studena nátěrem penetračním</t>
  </si>
  <si>
    <t>509226298</t>
  </si>
  <si>
    <t>31</t>
  </si>
  <si>
    <t>111631500</t>
  </si>
  <si>
    <t>lak asfaltový ALP/9 (MJ t) bal 9 kg</t>
  </si>
  <si>
    <t>32</t>
  </si>
  <si>
    <t>919347992</t>
  </si>
  <si>
    <t>Poznámka k položce:
Spotřeba 0,3-0,4kg/m2 dle povrchu, ředidlo technický benzín</t>
  </si>
  <si>
    <t>1200*0,00035 'Přepočtené koeficientem množství</t>
  </si>
  <si>
    <t>711441559</t>
  </si>
  <si>
    <t>Provedení izolace proti tlakové vodě vodorovné přitavením pásu NAIP</t>
  </si>
  <si>
    <t>-429317864</t>
  </si>
  <si>
    <t>(1,0+3,0)*300,0</t>
  </si>
  <si>
    <t>33</t>
  </si>
  <si>
    <t>628331660.R</t>
  </si>
  <si>
    <t>pás těžký asfaltový s integrovanou ochrannou vč. spojovacího pásu</t>
  </si>
  <si>
    <t>1466886730</t>
  </si>
  <si>
    <t>1200*1,1 'Přepočtené koeficientem množství</t>
  </si>
  <si>
    <t>Práce a dodávky M</t>
  </si>
  <si>
    <t>21-M</t>
  </si>
  <si>
    <t>Elektromontáže</t>
  </si>
  <si>
    <t>34</t>
  </si>
  <si>
    <t>210020012R</t>
  </si>
  <si>
    <t xml:space="preserve">Zakrytí roštem z kompozitu, vč. podpůrné konstrukce </t>
  </si>
  <si>
    <t>64</t>
  </si>
  <si>
    <t>182218675</t>
  </si>
  <si>
    <t>Poznámka k položce:
viz. výkres- příloha č.4 Nový stav-příčný řez</t>
  </si>
  <si>
    <t>"Osazení, materiál kompozitového roštu a podpůrná konstrukce"    1,4*310*2</t>
  </si>
  <si>
    <t>35</t>
  </si>
  <si>
    <t>210204011</t>
  </si>
  <si>
    <t>Montáž stožárů osvětlení ocelových samostatně stojících délky do 12 m</t>
  </si>
  <si>
    <t>354315441</t>
  </si>
  <si>
    <t>36</t>
  </si>
  <si>
    <t>316741120R</t>
  </si>
  <si>
    <t>stožár osvětlovací  pozinkovaný, vč. elektroinstalace a rozvodů</t>
  </si>
  <si>
    <t>128</t>
  </si>
  <si>
    <t>103266167</t>
  </si>
  <si>
    <t>37</t>
  </si>
  <si>
    <t>210204011R</t>
  </si>
  <si>
    <t xml:space="preserve">Dočasný stožár VO - montáž, dodávka a osazení rozvodů </t>
  </si>
  <si>
    <t>621141331</t>
  </si>
  <si>
    <t>38</t>
  </si>
  <si>
    <t>210204030R</t>
  </si>
  <si>
    <t>Demontáž stožárů osvětlení ocelových samostatně stojících délky do 12 m</t>
  </si>
  <si>
    <t>-1503902341</t>
  </si>
  <si>
    <t>46-M</t>
  </si>
  <si>
    <t>Zemní práce při extr.mont.pracích</t>
  </si>
  <si>
    <t>39</t>
  </si>
  <si>
    <t>460650095R</t>
  </si>
  <si>
    <t>Pochozí izolační systém na chodníku vč. zdrsňujícího posypu</t>
  </si>
  <si>
    <t>-2125390132</t>
  </si>
  <si>
    <t>310,0*2,5</t>
  </si>
  <si>
    <t>023-17/2 - Akce č. 999 612/16 K Barrandovu, most X 034, Praha 5 - jižní most - podhled a vrchní stavba</t>
  </si>
  <si>
    <t>023-17/2-01 - Akce č. 999 612/16 K Barrandovu, most X 034, Praha 5 - jižní most - podhled</t>
  </si>
  <si>
    <t>1035629351</t>
  </si>
  <si>
    <t>-111900301</t>
  </si>
  <si>
    <t>238,0*14,0</t>
  </si>
  <si>
    <t>-672611855</t>
  </si>
  <si>
    <t>"5% z celkové plochy"    3332,0*0,05</t>
  </si>
  <si>
    <t>472414560</t>
  </si>
  <si>
    <t>395431000</t>
  </si>
  <si>
    <t>"lokální sanace povrchu komůrky do hl. 10 mm, 15% z 2 092 m2"    2092*0,15</t>
  </si>
  <si>
    <t>-667603695</t>
  </si>
  <si>
    <t>"povrch konzol - sanace do hl. 15 mm, 15% z 1 240 m2"    1240*0,15</t>
  </si>
  <si>
    <t>"lokální sanace povrchu komůrky do hl. 15 mm, 15% z 2 092 m2"    2092*0,15</t>
  </si>
  <si>
    <t>1193319651</t>
  </si>
  <si>
    <t>"povrch konzol - sanace do hl. 30 mm, 20% z 1 240 m2"    1240*0,20</t>
  </si>
  <si>
    <t>-1256834908</t>
  </si>
  <si>
    <t>1455344740</t>
  </si>
  <si>
    <t>"omytí povrch před nátěrem"     3332,0</t>
  </si>
  <si>
    <t>-935237635</t>
  </si>
  <si>
    <t>1101191060</t>
  </si>
  <si>
    <t>"betonová suť z tryskání povrchu - 3 332,0 m2"    233,24</t>
  </si>
  <si>
    <t>549700774</t>
  </si>
  <si>
    <t>"předpokládaná skládka do 15,0 km"    233,240*14</t>
  </si>
  <si>
    <t>-1314208693</t>
  </si>
  <si>
    <t>023-17/2-02 - Akce č. 999 612/16 K Barrandovu, most X 034, Praha 5 - jižní most - vrchní stavba</t>
  </si>
  <si>
    <t>"vrstva podél svodidel"    0,8*310,0</t>
  </si>
  <si>
    <t>"vnitřní ŽB římsa"   1,5*0,3*310,0</t>
  </si>
  <si>
    <t>"vnitřní ŽB římsa"   310,0*1,0</t>
  </si>
  <si>
    <t>"vnitřní ŽB římsa včetně mat. kotev"   0,2*139,5</t>
  </si>
  <si>
    <t>-2022607413</t>
  </si>
  <si>
    <t>"vnitřní ŽB římsa"   52*2,4</t>
  </si>
  <si>
    <t>1193876934</t>
  </si>
  <si>
    <t>"vnitřní ŽB římsa"   52*0,5</t>
  </si>
  <si>
    <t>1907146906</t>
  </si>
  <si>
    <t>"u středu"    1,0*310,0</t>
  </si>
  <si>
    <t>1668866612</t>
  </si>
  <si>
    <t>"těsnící pružná zálivka"    650</t>
  </si>
  <si>
    <t>936943131R</t>
  </si>
  <si>
    <t>Montáž odvodnění mostu z potrubí nerezového DN 50</t>
  </si>
  <si>
    <t>2048772506</t>
  </si>
  <si>
    <t>"výroba a osazení nerezových trubiček odvodnění 25 kus"    25</t>
  </si>
  <si>
    <t>"vnitřní ŽB římsy"    1,5*0,3*310,0</t>
  </si>
  <si>
    <t>-1826191373</t>
  </si>
  <si>
    <t>Poznámka k položce:
ocelový žlab v celkové délce 290,0 m</t>
  </si>
  <si>
    <t>"ocelový žlab bez rištu - celkové délky 310 m"    50,0*310,0</t>
  </si>
  <si>
    <t>-1458724270</t>
  </si>
  <si>
    <t>966075141</t>
  </si>
  <si>
    <t>Odstranění kovového žlabu v dílech</t>
  </si>
  <si>
    <t>-682826469</t>
  </si>
  <si>
    <t>-70888624</t>
  </si>
  <si>
    <t>"nátěr betonu"    2,0*310</t>
  </si>
  <si>
    <t>"živičná suť  - 248,0 m2"    78,368</t>
  </si>
  <si>
    <t>"silniční svodidlo"    19,5</t>
  </si>
  <si>
    <t>"kovový žlab"     15,5</t>
  </si>
  <si>
    <t>"mat. vnitřních říms a vnějšího chodníku"    334,8</t>
  </si>
  <si>
    <t>"kovový žlab"     15,5*14</t>
  </si>
  <si>
    <t>997221845</t>
  </si>
  <si>
    <t>1240*0,00035 'Přepočtené koeficientem množství</t>
  </si>
  <si>
    <t>(1,0+3,0)*310,0</t>
  </si>
  <si>
    <t>1240*1,1 'Přepočtené koeficientem množství</t>
  </si>
  <si>
    <t>023-17/3 - SO401 - Oprava mostu X 034 přes. Růžičkovu rokli - přeložky IS</t>
  </si>
  <si>
    <t>SO401 - SO401 Přeložka veřejného osvětlení</t>
  </si>
  <si>
    <t>Úroveň 3:</t>
  </si>
  <si>
    <t>SO401a/VO - SO401a/VO PRÁCE</t>
  </si>
  <si>
    <t>Praha 5 - Hlubočepy</t>
  </si>
  <si>
    <t xml:space="preserve">45274983 </t>
  </si>
  <si>
    <t xml:space="preserve">CZ45274983 </t>
  </si>
  <si>
    <t>Ing. Pavel Nejedlý</t>
  </si>
  <si>
    <t>M -  Práce a dodávky M</t>
  </si>
  <si>
    <t xml:space="preserve">    21-M -  Elektromontáže</t>
  </si>
  <si>
    <t xml:space="preserve">    46-M -  Zemní práce při extr.mont.pracích</t>
  </si>
  <si>
    <t xml:space="preserve"> Práce a dodávky M</t>
  </si>
  <si>
    <t xml:space="preserve"> Elektromontáže</t>
  </si>
  <si>
    <t>210280002.P</t>
  </si>
  <si>
    <t>Zkoušky a prohlídky el rozvodů a zařízení celková prohlídka pro objem mtž prací do 500 000 Kč</t>
  </si>
  <si>
    <t>2098450748</t>
  </si>
  <si>
    <t>210292022.P</t>
  </si>
  <si>
    <t>Vypnutí vedení se zajištěním proti nedovolenému zapnutí, vyzkoušením a s opětovným zapnutím</t>
  </si>
  <si>
    <t>1544855007</t>
  </si>
  <si>
    <t>210310004.PROV</t>
  </si>
  <si>
    <t>Doprava provizorních stožárů na stavbu</t>
  </si>
  <si>
    <t>-924043883</t>
  </si>
  <si>
    <t>210310001.P</t>
  </si>
  <si>
    <t>Použití montážní plošiny na automobilovém podvozku</t>
  </si>
  <si>
    <t>hod</t>
  </si>
  <si>
    <t>2127784275</t>
  </si>
  <si>
    <t>210310002.PROV</t>
  </si>
  <si>
    <t>Použití autojeřábu s nosností 20 t vč. demontáží</t>
  </si>
  <si>
    <t>-622589781</t>
  </si>
  <si>
    <t>210020161.PROV</t>
  </si>
  <si>
    <t>Montáž stožárů 10m vč. dvojvýložníků</t>
  </si>
  <si>
    <t>1364368488</t>
  </si>
  <si>
    <t>210201069.PROV</t>
  </si>
  <si>
    <t>Montáž svítidel vč. zdroje</t>
  </si>
  <si>
    <t>415777952</t>
  </si>
  <si>
    <t>002.PROV</t>
  </si>
  <si>
    <t>Montáž elektrovýzbroje stožárů</t>
  </si>
  <si>
    <t>-84229465</t>
  </si>
  <si>
    <t>210901070.PROV</t>
  </si>
  <si>
    <t>Montáž hliníkových kabelů AYKYz, 1kV 4x25 mm2 závěsných</t>
  </si>
  <si>
    <t>-1753038313</t>
  </si>
  <si>
    <t>210100252.P</t>
  </si>
  <si>
    <t>Ukončení kabelů smršťovací záklopkou nebo páskou se zapojením žíly do 4x25 mm2</t>
  </si>
  <si>
    <t>-994647094</t>
  </si>
  <si>
    <t>210810046.P</t>
  </si>
  <si>
    <t>Montáž měděných kabelů CYKY, NYM, NYY, YSLY 1 kV 3x2,5 mm2 uložených pevně</t>
  </si>
  <si>
    <t>973205086</t>
  </si>
  <si>
    <t>210100001.P</t>
  </si>
  <si>
    <t>Ukončení vodičů v rozváděči nebo na přístroji včetně zapojení průřezu žíly do 2,5 mm2</t>
  </si>
  <si>
    <t>-1756362121</t>
  </si>
  <si>
    <t>210320001.P</t>
  </si>
  <si>
    <t>Demontáž 6ks stožárů vč. příslušenství - HZS</t>
  </si>
  <si>
    <t>365161427</t>
  </si>
  <si>
    <t>210810050.D</t>
  </si>
  <si>
    <t>Demontáž kabelů AYKY 4x25</t>
  </si>
  <si>
    <t>-753717274</t>
  </si>
  <si>
    <t>210000DMT.D</t>
  </si>
  <si>
    <t>Odvoz a likvidace demontovaného materiálu</t>
  </si>
  <si>
    <t>kpl</t>
  </si>
  <si>
    <t>763694560</t>
  </si>
  <si>
    <t>210300022.P</t>
  </si>
  <si>
    <t>Oštítkování stožárů</t>
  </si>
  <si>
    <t>1356629609</t>
  </si>
  <si>
    <t>210220002.P</t>
  </si>
  <si>
    <t>Montáž uzemňovacích vedení vodičů FeZn pomocí svorek na povrchu drátem nebo lanem do 10 mm</t>
  </si>
  <si>
    <t>756155928</t>
  </si>
  <si>
    <t>004.V</t>
  </si>
  <si>
    <t>Připojení kabelu do stávajícího stožáru</t>
  </si>
  <si>
    <t>512</t>
  </si>
  <si>
    <t>-1110454618</t>
  </si>
  <si>
    <t xml:space="preserve"> Zemní práce při extr.mont.pracích</t>
  </si>
  <si>
    <t>460010031.P</t>
  </si>
  <si>
    <t>Vytyčení a vypískání poduličního zařízení trasy vedení cizí firmou</t>
  </si>
  <si>
    <t>390507015</t>
  </si>
  <si>
    <t>460201553.P</t>
  </si>
  <si>
    <t>Hloubení kabelových zapažených a nezapažených rýh ručně ostatních rozměrů v hornině tř 3</t>
  </si>
  <si>
    <t>1253018306</t>
  </si>
  <si>
    <t>460470011.P</t>
  </si>
  <si>
    <t>Provizorní zajištění kabelů ve výkopech při jejich křížení</t>
  </si>
  <si>
    <t>137519354</t>
  </si>
  <si>
    <t>460470012.P</t>
  </si>
  <si>
    <t>Provizorní zajištění kabelů ve výkopech při jejich souběhu</t>
  </si>
  <si>
    <t>1755281539</t>
  </si>
  <si>
    <t>S001</t>
  </si>
  <si>
    <t>Betonový základ stožáru</t>
  </si>
  <si>
    <t>-298995541</t>
  </si>
  <si>
    <t>210310004.V</t>
  </si>
  <si>
    <t>Doprava bet. základu stožáru na stavbu</t>
  </si>
  <si>
    <t>-814732264</t>
  </si>
  <si>
    <t>210310002.V</t>
  </si>
  <si>
    <t>Použití autojeřábu s nosností 20 t</t>
  </si>
  <si>
    <t>1461717209</t>
  </si>
  <si>
    <t>460510054.P</t>
  </si>
  <si>
    <t>Kabelové prostupy z trub plastových do rýhy bez obsypu, průměru do 10 cm (pro chráničky 110)</t>
  </si>
  <si>
    <t>1712075616</t>
  </si>
  <si>
    <t>460500002.P</t>
  </si>
  <si>
    <t>Přepážky s utěsněním pro oddělení kabelůve výkopu z desek betonových</t>
  </si>
  <si>
    <t>654072272</t>
  </si>
  <si>
    <t>460561601.V</t>
  </si>
  <si>
    <t>Zásyp jam ručně, z horniny třídy 3</t>
  </si>
  <si>
    <t>570264196</t>
  </si>
  <si>
    <t>SO401a/MAT - SO401a/MAT MATERIÁL</t>
  </si>
  <si>
    <t>000S001</t>
  </si>
  <si>
    <t>svítidlo Schreder ATOS 1627</t>
  </si>
  <si>
    <t>ks</t>
  </si>
  <si>
    <t>249147142</t>
  </si>
  <si>
    <t>000S003</t>
  </si>
  <si>
    <t>světelný zdroj - výbojka SON-T PIA PLUS 150W, E27</t>
  </si>
  <si>
    <t>-1442891451</t>
  </si>
  <si>
    <t>000S009</t>
  </si>
  <si>
    <t>dvojvýložník UZD 2-2000</t>
  </si>
  <si>
    <t>-64204596</t>
  </si>
  <si>
    <t>000S005</t>
  </si>
  <si>
    <t>stožár UZM10-133</t>
  </si>
  <si>
    <t>2057949743</t>
  </si>
  <si>
    <t>000004</t>
  </si>
  <si>
    <t>stožárová výzbroj SCHM 1,5-35</t>
  </si>
  <si>
    <t>1741820113</t>
  </si>
  <si>
    <t>000010</t>
  </si>
  <si>
    <t>kotevní rošt s deskou KR 300 do bet. základu</t>
  </si>
  <si>
    <t>-124195387</t>
  </si>
  <si>
    <t>341132700</t>
  </si>
  <si>
    <t>kabel silový s Al jádrem 1-AYKYz závěsný 4x25 mm2</t>
  </si>
  <si>
    <t>1455937632</t>
  </si>
  <si>
    <t>341110360</t>
  </si>
  <si>
    <t>kabel silový s Cu jádrem CYKY 3x2,5 mm2</t>
  </si>
  <si>
    <t>-411391831</t>
  </si>
  <si>
    <t>354410730</t>
  </si>
  <si>
    <t>drát průměr 10 mm FeZn</t>
  </si>
  <si>
    <t>256</t>
  </si>
  <si>
    <t>537099125</t>
  </si>
  <si>
    <t>000999456.V</t>
  </si>
  <si>
    <t>chránička hladká trubka, pr.80</t>
  </si>
  <si>
    <t>-1868543582</t>
  </si>
  <si>
    <t>590711170.V</t>
  </si>
  <si>
    <t>Montážní pěna pro utěsnění chrániček</t>
  </si>
  <si>
    <t>-272607600</t>
  </si>
  <si>
    <t>SO401b/VO - SO401b/VO PRÁCE</t>
  </si>
  <si>
    <t>-2001176535</t>
  </si>
  <si>
    <t>-1923282449</t>
  </si>
  <si>
    <t>210310004.P</t>
  </si>
  <si>
    <t>Doprava stožárů na stavbu</t>
  </si>
  <si>
    <t>651416366</t>
  </si>
  <si>
    <t>210310001.D</t>
  </si>
  <si>
    <t>Použití montážní plošiny na automobilovém podvozku - pro demontáž závěsného vedení</t>
  </si>
  <si>
    <t>1264640008</t>
  </si>
  <si>
    <t>210310002.P</t>
  </si>
  <si>
    <t>-525781404</t>
  </si>
  <si>
    <t>210020161.P</t>
  </si>
  <si>
    <t>Montáž stožárů 12m vč. dvojvýložníků</t>
  </si>
  <si>
    <t>-83643398</t>
  </si>
  <si>
    <t>210201069.P</t>
  </si>
  <si>
    <t>-698615646</t>
  </si>
  <si>
    <t>002.P</t>
  </si>
  <si>
    <t>-1292466472</t>
  </si>
  <si>
    <t>210901070.P</t>
  </si>
  <si>
    <t>Montáž hliníkových kabelů AYKY, 1kV 4x25 mm2 závěsných</t>
  </si>
  <si>
    <t>545401704</t>
  </si>
  <si>
    <t>1282534390</t>
  </si>
  <si>
    <t>-1587917722</t>
  </si>
  <si>
    <t>154414403</t>
  </si>
  <si>
    <t>Demontáž provizorních kabelů AYKYz 4x25</t>
  </si>
  <si>
    <t>-1584289429</t>
  </si>
  <si>
    <t>210320001.D</t>
  </si>
  <si>
    <t>Demontáž provizorních stožárů vč. příslušenství a základu</t>
  </si>
  <si>
    <t>-1301134352</t>
  </si>
  <si>
    <t>-593688013</t>
  </si>
  <si>
    <t>1256451682</t>
  </si>
  <si>
    <t>1138539827</t>
  </si>
  <si>
    <t>-1091468401</t>
  </si>
  <si>
    <t>-556940548</t>
  </si>
  <si>
    <t>000020012.P</t>
  </si>
  <si>
    <t>Geodetické zaměření kabelové trasy - délka nad 100 m</t>
  </si>
  <si>
    <t>km</t>
  </si>
  <si>
    <t>262144</t>
  </si>
  <si>
    <t>-1998099023</t>
  </si>
  <si>
    <t>000010035.P</t>
  </si>
  <si>
    <t>Vypracování dokumentace skutečného provedení v digitální formě kabelů NN</t>
  </si>
  <si>
    <t>1587274776</t>
  </si>
  <si>
    <t>-1075909202</t>
  </si>
  <si>
    <t>460200143.P</t>
  </si>
  <si>
    <t>Hloubení kabelových nezapažených rýh ručně š 35 cm, hl 60 cm, v hornině tř 3</t>
  </si>
  <si>
    <t>-540452265</t>
  </si>
  <si>
    <t>1830975084</t>
  </si>
  <si>
    <t>-1519829785</t>
  </si>
  <si>
    <t>2110423246</t>
  </si>
  <si>
    <t>460421141.P</t>
  </si>
  <si>
    <t>Lože kabelů písek, štěrkopísek tl 10 cm nad kabel, beton nebo plast deska 50x25 cm, š lože do 35 cm</t>
  </si>
  <si>
    <t>-784943232</t>
  </si>
  <si>
    <t>-2022645276</t>
  </si>
  <si>
    <t>460560123.P</t>
  </si>
  <si>
    <t>Zásyp rýh ručně šířky 35 cm, hloubky 40 cm, z horniny třídy 3</t>
  </si>
  <si>
    <t>-494793301</t>
  </si>
  <si>
    <t>460600023.P</t>
  </si>
  <si>
    <t>Vodorovné přemístění horniny jakékoliv třídy do 1000 m</t>
  </si>
  <si>
    <t>-1827938060</t>
  </si>
  <si>
    <t>460600031.P</t>
  </si>
  <si>
    <t>Příplatek k vodorovnému přemístění horniny za každých dalších 1000 m (km x m3)</t>
  </si>
  <si>
    <t>1680560852</t>
  </si>
  <si>
    <t>460600082.P</t>
  </si>
  <si>
    <t>Poplatek za skládku zeminy</t>
  </si>
  <si>
    <t>1051479224</t>
  </si>
  <si>
    <t>SO401b/MAT - SO401b/MAT MATERIÁL</t>
  </si>
  <si>
    <t>0001</t>
  </si>
  <si>
    <t>svítidlo Schreder MC 2</t>
  </si>
  <si>
    <t>-409091531</t>
  </si>
  <si>
    <t>0002</t>
  </si>
  <si>
    <t>-329290320</t>
  </si>
  <si>
    <t>0003</t>
  </si>
  <si>
    <t>stožár ohraněný OSP 120-430</t>
  </si>
  <si>
    <t>-286729203</t>
  </si>
  <si>
    <t>0004</t>
  </si>
  <si>
    <t>dvojvýložník 2R/500/180</t>
  </si>
  <si>
    <t>973877208</t>
  </si>
  <si>
    <t>0005</t>
  </si>
  <si>
    <t>1756812588</t>
  </si>
  <si>
    <t>341131200</t>
  </si>
  <si>
    <t>kabel silový s Al jádrem 1-AYKY 4x25/S mm2</t>
  </si>
  <si>
    <t>-1729474645</t>
  </si>
  <si>
    <t>-1816708457</t>
  </si>
  <si>
    <t>-1299825839</t>
  </si>
  <si>
    <t>0006</t>
  </si>
  <si>
    <t>-665688950</t>
  </si>
  <si>
    <t>-1886796432</t>
  </si>
  <si>
    <t>000104799.R</t>
  </si>
  <si>
    <t>deska zákrytová KD 1    500/170/45</t>
  </si>
  <si>
    <t>-493743330</t>
  </si>
  <si>
    <t>SO402 - SO402 Přeložka sítě TSK 7100</t>
  </si>
  <si>
    <t>SO402/TSK - SO402/TSK PRÁCE</t>
  </si>
  <si>
    <t>210280001.P</t>
  </si>
  <si>
    <t>Zkoušky a prohlídky el rozvodů a zařízení celková prohlídka pro objem mtž prací do 100 000 Kč</t>
  </si>
  <si>
    <t>-381970885</t>
  </si>
  <si>
    <t>-362880827</t>
  </si>
  <si>
    <t>001.D</t>
  </si>
  <si>
    <t>Demontáž kabelů TCEKFY</t>
  </si>
  <si>
    <t>471225505</t>
  </si>
  <si>
    <t>1800507540</t>
  </si>
  <si>
    <t>220061536.P</t>
  </si>
  <si>
    <t>Montáž kabel návěstní volně uložený s jádrem 1 mm Cu TCEKEZE, TCEKFE, TCEKPFLEY, TCEKPFLEZE 24 P</t>
  </si>
  <si>
    <t>537997305</t>
  </si>
  <si>
    <t>008.V</t>
  </si>
  <si>
    <t>Montáž spojky na kabelu TCEKFY</t>
  </si>
  <si>
    <t>-1434796718</t>
  </si>
  <si>
    <t>009.V</t>
  </si>
  <si>
    <t>Obnova indukčních smyček - kompletní včetně definitivní úpravy povrchů (zhot. Eltodo)</t>
  </si>
  <si>
    <t>-1320341022</t>
  </si>
  <si>
    <t>1689525845</t>
  </si>
  <si>
    <t>-278339953</t>
  </si>
  <si>
    <t>-602505275</t>
  </si>
  <si>
    <t>460230003.P</t>
  </si>
  <si>
    <t>Hloubení zapažených a nezapažených jam kabelových spojek do 1 kV ručně v hornině tř 3</t>
  </si>
  <si>
    <t>-145163683</t>
  </si>
  <si>
    <t>1038145804</t>
  </si>
  <si>
    <t>Kabelové prostupy z trub plastových do rýhy bez obsypu, průměru do 10 cm (pro chráničky 50)</t>
  </si>
  <si>
    <t>-837732196</t>
  </si>
  <si>
    <t>460561601.P</t>
  </si>
  <si>
    <t>Zásyp jam (sondy startovací jámy) ručně, z horniny třídy 3</t>
  </si>
  <si>
    <t>1492787703</t>
  </si>
  <si>
    <t>-1394526801</t>
  </si>
  <si>
    <t>1427808386</t>
  </si>
  <si>
    <t>473396697</t>
  </si>
  <si>
    <t>SO402/MAT - SO402/MAT MATERIÁL</t>
  </si>
  <si>
    <t>341216220</t>
  </si>
  <si>
    <t>kabel sdělovací TCEKFY 2 P  1,0</t>
  </si>
  <si>
    <t>2025169901</t>
  </si>
  <si>
    <t>chránička hladká trubka, pr.50</t>
  </si>
  <si>
    <t>1561090907</t>
  </si>
  <si>
    <t>354001.V</t>
  </si>
  <si>
    <t>spojka kabelová smršťovací</t>
  </si>
  <si>
    <t>-409350980</t>
  </si>
  <si>
    <t>1717094778</t>
  </si>
  <si>
    <t>023-17/4 - Akce č. 999 612/16 K Barrandovu, most X 034, Praha 5 - 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</si>
  <si>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</si>
  <si>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</si>
  <si>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</si>
  <si>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</si>
  <si>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</si>
  <si>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</si>
  <si>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</si>
  <si>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</si>
  <si>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</si>
  <si>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</si>
  <si>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</si>
  <si>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013244000</t>
  </si>
  <si>
    <t>Dokumentace pro provádění stavby</t>
  </si>
  <si>
    <t>soub</t>
  </si>
  <si>
    <t>1024</t>
  </si>
  <si>
    <t>-1188750609</t>
  </si>
  <si>
    <t>013254000</t>
  </si>
  <si>
    <t>Dokumentace skutečného provedení stavby</t>
  </si>
  <si>
    <t>-537651340</t>
  </si>
  <si>
    <t>VRN3</t>
  </si>
  <si>
    <t>Zařízení staveniště</t>
  </si>
  <si>
    <t>030001000</t>
  </si>
  <si>
    <t>1883129460</t>
  </si>
  <si>
    <t>034002000</t>
  </si>
  <si>
    <t>Zabezpečení staveniště</t>
  </si>
  <si>
    <t>-1331387537</t>
  </si>
  <si>
    <t>039002000</t>
  </si>
  <si>
    <t>Zrušení zařízení staveniště</t>
  </si>
  <si>
    <t>2124330461</t>
  </si>
  <si>
    <t>VRN4</t>
  </si>
  <si>
    <t>Inženýrská činnost</t>
  </si>
  <si>
    <t>040001000</t>
  </si>
  <si>
    <t>1034139318</t>
  </si>
  <si>
    <t>Poznámka k položce:
projektant</t>
  </si>
  <si>
    <t>VRN6</t>
  </si>
  <si>
    <t>Územní vlivy</t>
  </si>
  <si>
    <t>065002000</t>
  </si>
  <si>
    <t>Mimostaveništní doprava materiálů a mechanizace</t>
  </si>
  <si>
    <t>-1980700791</t>
  </si>
  <si>
    <t>Poznámka k položce:
přepravy které nejsou zahrnuty v rozpočtu</t>
  </si>
  <si>
    <t>VRN7</t>
  </si>
  <si>
    <t>Provozní vlivy</t>
  </si>
  <si>
    <t>070001000</t>
  </si>
  <si>
    <t>-330150821</t>
  </si>
  <si>
    <t>072002000</t>
  </si>
  <si>
    <t>Silniční provoz</t>
  </si>
  <si>
    <t>1966158739</t>
  </si>
  <si>
    <t>Poznámka k položce:
DIO_ dopravněinženýrské opatření, při opravě odvodnění, uzávěry a dopravní značky</t>
  </si>
  <si>
    <t>VRN9</t>
  </si>
  <si>
    <t>Ostatní náklady</t>
  </si>
  <si>
    <t>091002000</t>
  </si>
  <si>
    <t>Ostatní náklady související s objektem</t>
  </si>
  <si>
    <t>-1936349218</t>
  </si>
  <si>
    <t xml:space="preserve">Poznámka k položce:
pracovní lešení pod oběma mosty-montáž, pronájem a demontáž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</si>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</sst>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0" fontId="0" fillId="3" borderId="0" xfId="0" applyFill="1" applyProtection="1"/>
    <xf numFmtId="0" fontId="30" fillId="3" borderId="0" xfId="1" applyFont="1" applyFill="1" applyAlignment="1" applyProtection="1">
      <alignment vertical="center"/>
    </xf>
    <xf numFmtId="0" fontId="44" fillId="3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right" vertical="center"/>
    </xf>
    <xf numFmtId="0" fontId="0" fillId="6" borderId="6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4" fontId="21" fillId="0" borderId="0" xfId="0" applyNumberFormat="1" applyFont="1" applyAlignment="1"/>
    <xf numFmtId="166" fontId="32" fillId="0" borderId="16" xfId="0" applyNumberFormat="1" applyFont="1" applyBorder="1" applyAlignment="1"/>
    <xf numFmtId="166" fontId="32" fillId="0" borderId="17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5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8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9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36" fillId="0" borderId="28" xfId="0" applyFont="1" applyBorder="1" applyAlignment="1" applyProtection="1">
      <alignment horizontal="center" vertical="center"/>
      <protection locked="0"/>
    </xf>
    <xf numFmtId="49" fontId="36" fillId="0" borderId="28" xfId="0" applyNumberFormat="1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167" fontId="36" fillId="0" borderId="28" xfId="0" applyNumberFormat="1" applyFont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  <protection locked="0"/>
    </xf>
    <xf numFmtId="0" fontId="36" fillId="0" borderId="5" xfId="0" applyFont="1" applyBorder="1" applyAlignment="1">
      <alignment vertical="center"/>
    </xf>
    <xf numFmtId="0" fontId="36" fillId="0" borderId="28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36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7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3" borderId="0" xfId="1" applyFont="1" applyFill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tabSelected="1" workbookViewId="0">
      <pane ySplit="1" topLeftCell="A2" activePane="bottomLeft" state="frozen"/>
      <selection pane="bottomLeft" activeCell="M8" sqref="M8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21" t="s">
        <v>8</v>
      </c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1:74" ht="36.950000000000003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S4" s="23" t="s">
        <v>14</v>
      </c>
    </row>
    <row r="5" spans="1:74" ht="14.4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285" t="s">
        <v>16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"/>
      <c r="AQ5" s="30"/>
      <c r="BS5" s="23" t="s">
        <v>9</v>
      </c>
    </row>
    <row r="6" spans="1:74" ht="36.950000000000003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287" t="s">
        <v>18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"/>
      <c r="AQ6" s="30"/>
      <c r="BS6" s="23" t="s">
        <v>9</v>
      </c>
    </row>
    <row r="7" spans="1:74" ht="14.45" customHeight="1">
      <c r="B7" s="27"/>
      <c r="C7" s="28"/>
      <c r="D7" s="35" t="s">
        <v>19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20</v>
      </c>
      <c r="AL7" s="28"/>
      <c r="AM7" s="28"/>
      <c r="AN7" s="33" t="s">
        <v>5</v>
      </c>
      <c r="AO7" s="28"/>
      <c r="AP7" s="28"/>
      <c r="AQ7" s="30"/>
      <c r="BS7" s="23" t="s">
        <v>9</v>
      </c>
    </row>
    <row r="8" spans="1:74" ht="14.45" customHeight="1">
      <c r="B8" s="27"/>
      <c r="C8" s="28"/>
      <c r="D8" s="35" t="s">
        <v>21</v>
      </c>
      <c r="E8" s="28"/>
      <c r="F8" s="28"/>
      <c r="G8" s="28"/>
      <c r="H8" s="28"/>
      <c r="I8" s="28"/>
      <c r="J8" s="28"/>
      <c r="K8" s="33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23</v>
      </c>
      <c r="AL8" s="28"/>
      <c r="AM8" s="28"/>
      <c r="AN8" s="33" t="s">
        <v>24</v>
      </c>
      <c r="AO8" s="28"/>
      <c r="AP8" s="28"/>
      <c r="AQ8" s="30"/>
      <c r="BS8" s="23" t="s">
        <v>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9</v>
      </c>
    </row>
    <row r="10" spans="1:74" ht="14.45" customHeight="1">
      <c r="B10" s="27"/>
      <c r="C10" s="28"/>
      <c r="D10" s="35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26</v>
      </c>
      <c r="AL10" s="28"/>
      <c r="AM10" s="28"/>
      <c r="AN10" s="33" t="s">
        <v>5</v>
      </c>
      <c r="AO10" s="28"/>
      <c r="AP10" s="28"/>
      <c r="AQ10" s="30"/>
      <c r="BS10" s="23" t="s">
        <v>9</v>
      </c>
    </row>
    <row r="11" spans="1:74" ht="18.399999999999999" customHeight="1">
      <c r="B11" s="27"/>
      <c r="C11" s="28"/>
      <c r="D11" s="28"/>
      <c r="E11" s="33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28</v>
      </c>
      <c r="AL11" s="28"/>
      <c r="AM11" s="28"/>
      <c r="AN11" s="33" t="s">
        <v>5</v>
      </c>
      <c r="AO11" s="28"/>
      <c r="AP11" s="28"/>
      <c r="AQ11" s="30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9</v>
      </c>
    </row>
    <row r="13" spans="1:74" ht="14.45" customHeight="1">
      <c r="B13" s="27"/>
      <c r="C13" s="28"/>
      <c r="D13" s="35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26</v>
      </c>
      <c r="AL13" s="28"/>
      <c r="AM13" s="28"/>
      <c r="AN13" s="33" t="s">
        <v>5</v>
      </c>
      <c r="AO13" s="28"/>
      <c r="AP13" s="28"/>
      <c r="AQ13" s="30"/>
      <c r="BS13" s="23" t="s">
        <v>9</v>
      </c>
    </row>
    <row r="14" spans="1:74">
      <c r="B14" s="27"/>
      <c r="C14" s="28"/>
      <c r="D14" s="28"/>
      <c r="E14" s="33" t="s">
        <v>27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28</v>
      </c>
      <c r="AL14" s="28"/>
      <c r="AM14" s="28"/>
      <c r="AN14" s="33" t="s">
        <v>5</v>
      </c>
      <c r="AO14" s="28"/>
      <c r="AP14" s="28"/>
      <c r="AQ14" s="30"/>
      <c r="BS14" s="23" t="s">
        <v>9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1:74" ht="14.45" customHeight="1">
      <c r="B16" s="27"/>
      <c r="C16" s="28"/>
      <c r="D16" s="35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26</v>
      </c>
      <c r="AL16" s="28"/>
      <c r="AM16" s="28"/>
      <c r="AN16" s="33" t="s">
        <v>31</v>
      </c>
      <c r="AO16" s="28"/>
      <c r="AP16" s="28"/>
      <c r="AQ16" s="30"/>
      <c r="BS16" s="23" t="s">
        <v>6</v>
      </c>
    </row>
    <row r="17" spans="2:71" ht="18.399999999999999" customHeight="1">
      <c r="B17" s="27"/>
      <c r="C17" s="28"/>
      <c r="D17" s="28"/>
      <c r="E17" s="33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28</v>
      </c>
      <c r="AL17" s="28"/>
      <c r="AM17" s="28"/>
      <c r="AN17" s="33" t="s">
        <v>33</v>
      </c>
      <c r="AO17" s="28"/>
      <c r="AP17" s="28"/>
      <c r="AQ17" s="30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5" customHeight="1">
      <c r="B19" s="27"/>
      <c r="C19" s="28"/>
      <c r="D19" s="35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9</v>
      </c>
    </row>
    <row r="20" spans="2:71" ht="16.5" customHeight="1">
      <c r="B20" s="27"/>
      <c r="C20" s="28"/>
      <c r="D20" s="28"/>
      <c r="E20" s="288" t="s">
        <v>5</v>
      </c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"/>
      <c r="AP20" s="28"/>
      <c r="AQ20" s="30"/>
      <c r="BS20" s="23" t="s">
        <v>34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71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71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89">
        <f>ROUND(AG51,2)</f>
        <v>0</v>
      </c>
      <c r="AL23" s="290"/>
      <c r="AM23" s="290"/>
      <c r="AN23" s="290"/>
      <c r="AO23" s="290"/>
      <c r="AP23" s="38"/>
      <c r="AQ23" s="41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71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1" t="s">
        <v>37</v>
      </c>
      <c r="M25" s="291"/>
      <c r="N25" s="291"/>
      <c r="O25" s="291"/>
      <c r="P25" s="38"/>
      <c r="Q25" s="38"/>
      <c r="R25" s="38"/>
      <c r="S25" s="38"/>
      <c r="T25" s="38"/>
      <c r="U25" s="38"/>
      <c r="V25" s="38"/>
      <c r="W25" s="291" t="s">
        <v>38</v>
      </c>
      <c r="X25" s="291"/>
      <c r="Y25" s="291"/>
      <c r="Z25" s="291"/>
      <c r="AA25" s="291"/>
      <c r="AB25" s="291"/>
      <c r="AC25" s="291"/>
      <c r="AD25" s="291"/>
      <c r="AE25" s="291"/>
      <c r="AF25" s="38"/>
      <c r="AG25" s="38"/>
      <c r="AH25" s="38"/>
      <c r="AI25" s="38"/>
      <c r="AJ25" s="38"/>
      <c r="AK25" s="291" t="s">
        <v>39</v>
      </c>
      <c r="AL25" s="291"/>
      <c r="AM25" s="291"/>
      <c r="AN25" s="291"/>
      <c r="AO25" s="291"/>
      <c r="AP25" s="38"/>
      <c r="AQ25" s="41"/>
    </row>
    <row r="26" spans="2:71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292">
        <v>0.21</v>
      </c>
      <c r="M26" s="293"/>
      <c r="N26" s="293"/>
      <c r="O26" s="293"/>
      <c r="P26" s="44"/>
      <c r="Q26" s="44"/>
      <c r="R26" s="44"/>
      <c r="S26" s="44"/>
      <c r="T26" s="44"/>
      <c r="U26" s="44"/>
      <c r="V26" s="44"/>
      <c r="W26" s="294">
        <f>ROUND(AZ51,2)</f>
        <v>0</v>
      </c>
      <c r="X26" s="293"/>
      <c r="Y26" s="293"/>
      <c r="Z26" s="293"/>
      <c r="AA26" s="293"/>
      <c r="AB26" s="293"/>
      <c r="AC26" s="293"/>
      <c r="AD26" s="293"/>
      <c r="AE26" s="293"/>
      <c r="AF26" s="44"/>
      <c r="AG26" s="44"/>
      <c r="AH26" s="44"/>
      <c r="AI26" s="44"/>
      <c r="AJ26" s="44"/>
      <c r="AK26" s="294">
        <f>ROUND(AV51,2)</f>
        <v>0</v>
      </c>
      <c r="AL26" s="293"/>
      <c r="AM26" s="293"/>
      <c r="AN26" s="293"/>
      <c r="AO26" s="293"/>
      <c r="AP26" s="44"/>
      <c r="AQ26" s="46"/>
    </row>
    <row r="27" spans="2:71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292">
        <v>0.15</v>
      </c>
      <c r="M27" s="293"/>
      <c r="N27" s="293"/>
      <c r="O27" s="293"/>
      <c r="P27" s="44"/>
      <c r="Q27" s="44"/>
      <c r="R27" s="44"/>
      <c r="S27" s="44"/>
      <c r="T27" s="44"/>
      <c r="U27" s="44"/>
      <c r="V27" s="44"/>
      <c r="W27" s="294">
        <f>ROUND(BA51,2)</f>
        <v>0</v>
      </c>
      <c r="X27" s="293"/>
      <c r="Y27" s="293"/>
      <c r="Z27" s="293"/>
      <c r="AA27" s="293"/>
      <c r="AB27" s="293"/>
      <c r="AC27" s="293"/>
      <c r="AD27" s="293"/>
      <c r="AE27" s="293"/>
      <c r="AF27" s="44"/>
      <c r="AG27" s="44"/>
      <c r="AH27" s="44"/>
      <c r="AI27" s="44"/>
      <c r="AJ27" s="44"/>
      <c r="AK27" s="294">
        <f>ROUND(AW51,2)</f>
        <v>0</v>
      </c>
      <c r="AL27" s="293"/>
      <c r="AM27" s="293"/>
      <c r="AN27" s="293"/>
      <c r="AO27" s="293"/>
      <c r="AP27" s="44"/>
      <c r="AQ27" s="46"/>
    </row>
    <row r="28" spans="2:71" s="2" customFormat="1" ht="14.45" hidden="1" customHeight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292">
        <v>0.21</v>
      </c>
      <c r="M28" s="293"/>
      <c r="N28" s="293"/>
      <c r="O28" s="293"/>
      <c r="P28" s="44"/>
      <c r="Q28" s="44"/>
      <c r="R28" s="44"/>
      <c r="S28" s="44"/>
      <c r="T28" s="44"/>
      <c r="U28" s="44"/>
      <c r="V28" s="44"/>
      <c r="W28" s="294">
        <f>ROUND(BB51,2)</f>
        <v>0</v>
      </c>
      <c r="X28" s="293"/>
      <c r="Y28" s="293"/>
      <c r="Z28" s="293"/>
      <c r="AA28" s="293"/>
      <c r="AB28" s="293"/>
      <c r="AC28" s="293"/>
      <c r="AD28" s="293"/>
      <c r="AE28" s="293"/>
      <c r="AF28" s="44"/>
      <c r="AG28" s="44"/>
      <c r="AH28" s="44"/>
      <c r="AI28" s="44"/>
      <c r="AJ28" s="44"/>
      <c r="AK28" s="294">
        <v>0</v>
      </c>
      <c r="AL28" s="293"/>
      <c r="AM28" s="293"/>
      <c r="AN28" s="293"/>
      <c r="AO28" s="293"/>
      <c r="AP28" s="44"/>
      <c r="AQ28" s="46"/>
    </row>
    <row r="29" spans="2:71" s="2" customFormat="1" ht="14.45" hidden="1" customHeight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292">
        <v>0.15</v>
      </c>
      <c r="M29" s="293"/>
      <c r="N29" s="293"/>
      <c r="O29" s="293"/>
      <c r="P29" s="44"/>
      <c r="Q29" s="44"/>
      <c r="R29" s="44"/>
      <c r="S29" s="44"/>
      <c r="T29" s="44"/>
      <c r="U29" s="44"/>
      <c r="V29" s="44"/>
      <c r="W29" s="294">
        <f>ROUND(BC51,2)</f>
        <v>0</v>
      </c>
      <c r="X29" s="293"/>
      <c r="Y29" s="293"/>
      <c r="Z29" s="293"/>
      <c r="AA29" s="293"/>
      <c r="AB29" s="293"/>
      <c r="AC29" s="293"/>
      <c r="AD29" s="293"/>
      <c r="AE29" s="293"/>
      <c r="AF29" s="44"/>
      <c r="AG29" s="44"/>
      <c r="AH29" s="44"/>
      <c r="AI29" s="44"/>
      <c r="AJ29" s="44"/>
      <c r="AK29" s="294">
        <v>0</v>
      </c>
      <c r="AL29" s="293"/>
      <c r="AM29" s="293"/>
      <c r="AN29" s="293"/>
      <c r="AO29" s="293"/>
      <c r="AP29" s="44"/>
      <c r="AQ29" s="46"/>
    </row>
    <row r="30" spans="2:71" s="2" customFormat="1" ht="14.45" hidden="1" customHeight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292">
        <v>0</v>
      </c>
      <c r="M30" s="293"/>
      <c r="N30" s="293"/>
      <c r="O30" s="293"/>
      <c r="P30" s="44"/>
      <c r="Q30" s="44"/>
      <c r="R30" s="44"/>
      <c r="S30" s="44"/>
      <c r="T30" s="44"/>
      <c r="U30" s="44"/>
      <c r="V30" s="44"/>
      <c r="W30" s="294">
        <f>ROUND(BD51,2)</f>
        <v>0</v>
      </c>
      <c r="X30" s="293"/>
      <c r="Y30" s="293"/>
      <c r="Z30" s="293"/>
      <c r="AA30" s="293"/>
      <c r="AB30" s="293"/>
      <c r="AC30" s="293"/>
      <c r="AD30" s="293"/>
      <c r="AE30" s="293"/>
      <c r="AF30" s="44"/>
      <c r="AG30" s="44"/>
      <c r="AH30" s="44"/>
      <c r="AI30" s="44"/>
      <c r="AJ30" s="44"/>
      <c r="AK30" s="294">
        <v>0</v>
      </c>
      <c r="AL30" s="293"/>
      <c r="AM30" s="293"/>
      <c r="AN30" s="293"/>
      <c r="AO30" s="293"/>
      <c r="AP30" s="44"/>
      <c r="AQ30" s="46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71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295" t="s">
        <v>48</v>
      </c>
      <c r="Y32" s="296"/>
      <c r="Z32" s="296"/>
      <c r="AA32" s="296"/>
      <c r="AB32" s="296"/>
      <c r="AC32" s="49"/>
      <c r="AD32" s="49"/>
      <c r="AE32" s="49"/>
      <c r="AF32" s="49"/>
      <c r="AG32" s="49"/>
      <c r="AH32" s="49"/>
      <c r="AI32" s="49"/>
      <c r="AJ32" s="49"/>
      <c r="AK32" s="297">
        <f>SUM(AK23:AK30)</f>
        <v>0</v>
      </c>
      <c r="AL32" s="296"/>
      <c r="AM32" s="296"/>
      <c r="AN32" s="296"/>
      <c r="AO32" s="298"/>
      <c r="AP32" s="47"/>
      <c r="AQ32" s="51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56" s="1" customFormat="1" ht="36.950000000000003" customHeight="1">
      <c r="B39" s="37"/>
      <c r="C39" s="57" t="s">
        <v>49</v>
      </c>
      <c r="AR39" s="37"/>
    </row>
    <row r="40" spans="2:56" s="1" customFormat="1" ht="6.95" customHeight="1">
      <c r="B40" s="37"/>
      <c r="AR40" s="37"/>
    </row>
    <row r="41" spans="2:56" s="3" customFormat="1" ht="14.45" customHeight="1">
      <c r="B41" s="58"/>
      <c r="C41" s="59" t="s">
        <v>15</v>
      </c>
      <c r="L41" s="3" t="str">
        <f>K5</f>
        <v>023-17</v>
      </c>
      <c r="AR41" s="58"/>
    </row>
    <row r="42" spans="2:56" s="4" customFormat="1" ht="36.950000000000003" customHeight="1">
      <c r="B42" s="60"/>
      <c r="C42" s="61" t="s">
        <v>17</v>
      </c>
      <c r="L42" s="299" t="str">
        <f>K6</f>
        <v>Akce č. 999 612-16 K Barrandovu, most X 034, Praha 5 - severní a jižní most</v>
      </c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R42" s="60"/>
    </row>
    <row r="43" spans="2:56" s="1" customFormat="1" ht="6.95" customHeight="1">
      <c r="B43" s="37"/>
      <c r="AR43" s="37"/>
    </row>
    <row r="44" spans="2:56" s="1" customFormat="1">
      <c r="B44" s="37"/>
      <c r="C44" s="59" t="s">
        <v>21</v>
      </c>
      <c r="L44" s="62" t="str">
        <f>IF(K8="","",K8)</f>
        <v>K Barrandovu</v>
      </c>
      <c r="AI44" s="59" t="s">
        <v>23</v>
      </c>
      <c r="AM44" s="301" t="str">
        <f>IF(AN8= "","",AN8)</f>
        <v>18.12.2017</v>
      </c>
      <c r="AN44" s="301"/>
      <c r="AR44" s="37"/>
    </row>
    <row r="45" spans="2:56" s="1" customFormat="1" ht="6.95" customHeight="1">
      <c r="B45" s="37"/>
      <c r="AR45" s="37"/>
    </row>
    <row r="46" spans="2:56" s="1" customFormat="1">
      <c r="B46" s="37"/>
      <c r="C46" s="59" t="s">
        <v>25</v>
      </c>
      <c r="L46" s="3" t="str">
        <f>IF(E11= "","",E11)</f>
        <v xml:space="preserve"> </v>
      </c>
      <c r="AI46" s="59" t="s">
        <v>30</v>
      </c>
      <c r="AM46" s="302" t="str">
        <f>IF(E17="","",E17)</f>
        <v>TOP CON SERVIS s.r.o.</v>
      </c>
      <c r="AN46" s="302"/>
      <c r="AO46" s="302"/>
      <c r="AP46" s="302"/>
      <c r="AR46" s="37"/>
      <c r="AS46" s="303" t="s">
        <v>50</v>
      </c>
      <c r="AT46" s="304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>
      <c r="B47" s="37"/>
      <c r="C47" s="59" t="s">
        <v>29</v>
      </c>
      <c r="L47" s="3" t="str">
        <f>IF(E14="","",E14)</f>
        <v xml:space="preserve"> </v>
      </c>
      <c r="AR47" s="37"/>
      <c r="AS47" s="305"/>
      <c r="AT47" s="306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305"/>
      <c r="AT48" s="306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1:91" s="1" customFormat="1" ht="29.25" customHeight="1">
      <c r="B49" s="37"/>
      <c r="C49" s="307" t="s">
        <v>51</v>
      </c>
      <c r="D49" s="308"/>
      <c r="E49" s="308"/>
      <c r="F49" s="308"/>
      <c r="G49" s="308"/>
      <c r="H49" s="67"/>
      <c r="I49" s="309" t="s">
        <v>52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10" t="s">
        <v>53</v>
      </c>
      <c r="AH49" s="308"/>
      <c r="AI49" s="308"/>
      <c r="AJ49" s="308"/>
      <c r="AK49" s="308"/>
      <c r="AL49" s="308"/>
      <c r="AM49" s="308"/>
      <c r="AN49" s="309" t="s">
        <v>54</v>
      </c>
      <c r="AO49" s="308"/>
      <c r="AP49" s="308"/>
      <c r="AQ49" s="68" t="s">
        <v>55</v>
      </c>
      <c r="AR49" s="37"/>
      <c r="AS49" s="69" t="s">
        <v>56</v>
      </c>
      <c r="AT49" s="70" t="s">
        <v>57</v>
      </c>
      <c r="AU49" s="70" t="s">
        <v>58</v>
      </c>
      <c r="AV49" s="70" t="s">
        <v>59</v>
      </c>
      <c r="AW49" s="70" t="s">
        <v>60</v>
      </c>
      <c r="AX49" s="70" t="s">
        <v>61</v>
      </c>
      <c r="AY49" s="70" t="s">
        <v>62</v>
      </c>
      <c r="AZ49" s="70" t="s">
        <v>63</v>
      </c>
      <c r="BA49" s="70" t="s">
        <v>64</v>
      </c>
      <c r="BB49" s="70" t="s">
        <v>65</v>
      </c>
      <c r="BC49" s="70" t="s">
        <v>66</v>
      </c>
      <c r="BD49" s="71" t="s">
        <v>67</v>
      </c>
    </row>
    <row r="50" spans="1:91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1:91" s="4" customFormat="1" ht="32.450000000000003" customHeight="1">
      <c r="B51" s="60"/>
      <c r="C51" s="73" t="s">
        <v>68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19">
        <f>ROUND(AG52+AG55+AG58+AG67,2)</f>
        <v>0</v>
      </c>
      <c r="AH51" s="319"/>
      <c r="AI51" s="319"/>
      <c r="AJ51" s="319"/>
      <c r="AK51" s="319"/>
      <c r="AL51" s="319"/>
      <c r="AM51" s="319"/>
      <c r="AN51" s="320">
        <f t="shared" ref="AN51:AN68" si="0">SUM(AG51,AT51)</f>
        <v>0</v>
      </c>
      <c r="AO51" s="320"/>
      <c r="AP51" s="320"/>
      <c r="AQ51" s="75" t="s">
        <v>5</v>
      </c>
      <c r="AR51" s="60"/>
      <c r="AS51" s="76">
        <f>ROUND(AS52+AS55+AS58+AS67,2)</f>
        <v>0</v>
      </c>
      <c r="AT51" s="77">
        <f t="shared" ref="AT51:AT68" si="1">ROUND(SUM(AV51:AW51),2)</f>
        <v>0</v>
      </c>
      <c r="AU51" s="78">
        <f>ROUND(AU52+AU55+AU58+AU67,5)</f>
        <v>48129.412819999998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ROUND(AZ52+AZ55+AZ58+AZ67,2)</f>
        <v>0</v>
      </c>
      <c r="BA51" s="77">
        <f>ROUND(BA52+BA55+BA58+BA67,2)</f>
        <v>0</v>
      </c>
      <c r="BB51" s="77">
        <f>ROUND(BB52+BB55+BB58+BB67,2)</f>
        <v>0</v>
      </c>
      <c r="BC51" s="77">
        <f>ROUND(BC52+BC55+BC58+BC67,2)</f>
        <v>0</v>
      </c>
      <c r="BD51" s="79">
        <f>ROUND(BD52+BD55+BD58+BD67,2)</f>
        <v>0</v>
      </c>
      <c r="BS51" s="61" t="s">
        <v>69</v>
      </c>
      <c r="BT51" s="61" t="s">
        <v>70</v>
      </c>
      <c r="BU51" s="80" t="s">
        <v>71</v>
      </c>
      <c r="BV51" s="61" t="s">
        <v>72</v>
      </c>
      <c r="BW51" s="61" t="s">
        <v>7</v>
      </c>
      <c r="BX51" s="61" t="s">
        <v>73</v>
      </c>
      <c r="CL51" s="61" t="s">
        <v>5</v>
      </c>
    </row>
    <row r="52" spans="1:91" s="5" customFormat="1" ht="47.25" customHeight="1">
      <c r="B52" s="81"/>
      <c r="C52" s="82"/>
      <c r="D52" s="314" t="s">
        <v>74</v>
      </c>
      <c r="E52" s="314"/>
      <c r="F52" s="314"/>
      <c r="G52" s="314"/>
      <c r="H52" s="314"/>
      <c r="I52" s="83"/>
      <c r="J52" s="314" t="s">
        <v>75</v>
      </c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3">
        <f>ROUND(SUM(AG53:AG54),2)</f>
        <v>0</v>
      </c>
      <c r="AH52" s="312"/>
      <c r="AI52" s="312"/>
      <c r="AJ52" s="312"/>
      <c r="AK52" s="312"/>
      <c r="AL52" s="312"/>
      <c r="AM52" s="312"/>
      <c r="AN52" s="311">
        <f t="shared" si="0"/>
        <v>0</v>
      </c>
      <c r="AO52" s="312"/>
      <c r="AP52" s="312"/>
      <c r="AQ52" s="84" t="s">
        <v>76</v>
      </c>
      <c r="AR52" s="81"/>
      <c r="AS52" s="85">
        <f>ROUND(SUM(AS53:AS54),2)</f>
        <v>0</v>
      </c>
      <c r="AT52" s="86">
        <f t="shared" si="1"/>
        <v>0</v>
      </c>
      <c r="AU52" s="87">
        <f>ROUND(SUM(AU53:AU54),5)</f>
        <v>31378.41663</v>
      </c>
      <c r="AV52" s="86">
        <f>ROUND(AZ52*L26,2)</f>
        <v>0</v>
      </c>
      <c r="AW52" s="86">
        <f>ROUND(BA52*L27,2)</f>
        <v>0</v>
      </c>
      <c r="AX52" s="86">
        <f>ROUND(BB52*L26,2)</f>
        <v>0</v>
      </c>
      <c r="AY52" s="86">
        <f>ROUND(BC52*L27,2)</f>
        <v>0</v>
      </c>
      <c r="AZ52" s="86">
        <f>ROUND(SUM(AZ53:AZ54),2)</f>
        <v>0</v>
      </c>
      <c r="BA52" s="86">
        <f>ROUND(SUM(BA53:BA54),2)</f>
        <v>0</v>
      </c>
      <c r="BB52" s="86">
        <f>ROUND(SUM(BB53:BB54),2)</f>
        <v>0</v>
      </c>
      <c r="BC52" s="86">
        <f>ROUND(SUM(BC53:BC54),2)</f>
        <v>0</v>
      </c>
      <c r="BD52" s="88">
        <f>ROUND(SUM(BD53:BD54),2)</f>
        <v>0</v>
      </c>
      <c r="BS52" s="89" t="s">
        <v>69</v>
      </c>
      <c r="BT52" s="89" t="s">
        <v>77</v>
      </c>
      <c r="BU52" s="89" t="s">
        <v>71</v>
      </c>
      <c r="BV52" s="89" t="s">
        <v>72</v>
      </c>
      <c r="BW52" s="89" t="s">
        <v>78</v>
      </c>
      <c r="BX52" s="89" t="s">
        <v>7</v>
      </c>
      <c r="CL52" s="89" t="s">
        <v>79</v>
      </c>
      <c r="CM52" s="89" t="s">
        <v>80</v>
      </c>
    </row>
    <row r="53" spans="1:91" s="6" customFormat="1" ht="42.75" customHeight="1">
      <c r="A53" s="90" t="s">
        <v>81</v>
      </c>
      <c r="B53" s="91"/>
      <c r="C53" s="9"/>
      <c r="D53" s="9"/>
      <c r="E53" s="317" t="s">
        <v>82</v>
      </c>
      <c r="F53" s="317"/>
      <c r="G53" s="317"/>
      <c r="H53" s="317"/>
      <c r="I53" s="317"/>
      <c r="J53" s="9"/>
      <c r="K53" s="317" t="s">
        <v>83</v>
      </c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5">
        <f>'023-17-1-01 - Akce č. 999...'!J29</f>
        <v>0</v>
      </c>
      <c r="AH53" s="316"/>
      <c r="AI53" s="316"/>
      <c r="AJ53" s="316"/>
      <c r="AK53" s="316"/>
      <c r="AL53" s="316"/>
      <c r="AM53" s="316"/>
      <c r="AN53" s="315">
        <f t="shared" si="0"/>
        <v>0</v>
      </c>
      <c r="AO53" s="316"/>
      <c r="AP53" s="316"/>
      <c r="AQ53" s="92" t="s">
        <v>84</v>
      </c>
      <c r="AR53" s="91"/>
      <c r="AS53" s="93">
        <v>0</v>
      </c>
      <c r="AT53" s="94">
        <f t="shared" si="1"/>
        <v>0</v>
      </c>
      <c r="AU53" s="95">
        <f>'023-17-1-01 - Akce č. 999...'!P85</f>
        <v>9254.8462</v>
      </c>
      <c r="AV53" s="94">
        <f>'023-17-1-01 - Akce č. 999...'!J32</f>
        <v>0</v>
      </c>
      <c r="AW53" s="94">
        <f>'023-17-1-01 - Akce č. 999...'!J33</f>
        <v>0</v>
      </c>
      <c r="AX53" s="94">
        <f>'023-17-1-01 - Akce č. 999...'!J34</f>
        <v>0</v>
      </c>
      <c r="AY53" s="94">
        <f>'023-17-1-01 - Akce č. 999...'!J35</f>
        <v>0</v>
      </c>
      <c r="AZ53" s="94">
        <f>'023-17-1-01 - Akce č. 999...'!F32</f>
        <v>0</v>
      </c>
      <c r="BA53" s="94">
        <f>'023-17-1-01 - Akce č. 999...'!F33</f>
        <v>0</v>
      </c>
      <c r="BB53" s="94">
        <f>'023-17-1-01 - Akce č. 999...'!F34</f>
        <v>0</v>
      </c>
      <c r="BC53" s="94">
        <f>'023-17-1-01 - Akce č. 999...'!F35</f>
        <v>0</v>
      </c>
      <c r="BD53" s="96">
        <f>'023-17-1-01 - Akce č. 999...'!F36</f>
        <v>0</v>
      </c>
      <c r="BT53" s="97" t="s">
        <v>80</v>
      </c>
      <c r="BV53" s="97" t="s">
        <v>72</v>
      </c>
      <c r="BW53" s="97" t="s">
        <v>85</v>
      </c>
      <c r="BX53" s="97" t="s">
        <v>78</v>
      </c>
      <c r="CL53" s="97" t="s">
        <v>79</v>
      </c>
    </row>
    <row r="54" spans="1:91" s="6" customFormat="1" ht="42.75" customHeight="1">
      <c r="A54" s="90" t="s">
        <v>81</v>
      </c>
      <c r="B54" s="91"/>
      <c r="C54" s="9"/>
      <c r="D54" s="9"/>
      <c r="E54" s="317" t="s">
        <v>86</v>
      </c>
      <c r="F54" s="317"/>
      <c r="G54" s="317"/>
      <c r="H54" s="317"/>
      <c r="I54" s="317"/>
      <c r="J54" s="9"/>
      <c r="K54" s="317" t="s">
        <v>87</v>
      </c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5">
        <f>'023-17-1-02 - Akce č. 999...'!J29</f>
        <v>0</v>
      </c>
      <c r="AH54" s="316"/>
      <c r="AI54" s="316"/>
      <c r="AJ54" s="316"/>
      <c r="AK54" s="316"/>
      <c r="AL54" s="316"/>
      <c r="AM54" s="316"/>
      <c r="AN54" s="315">
        <f t="shared" si="0"/>
        <v>0</v>
      </c>
      <c r="AO54" s="316"/>
      <c r="AP54" s="316"/>
      <c r="AQ54" s="92" t="s">
        <v>84</v>
      </c>
      <c r="AR54" s="91"/>
      <c r="AS54" s="93">
        <v>0</v>
      </c>
      <c r="AT54" s="94">
        <f t="shared" si="1"/>
        <v>0</v>
      </c>
      <c r="AU54" s="95">
        <f>'023-17-1-02 - Akce č. 999...'!P94</f>
        <v>22123.570433999997</v>
      </c>
      <c r="AV54" s="94">
        <f>'023-17-1-02 - Akce č. 999...'!J32</f>
        <v>0</v>
      </c>
      <c r="AW54" s="94">
        <f>'023-17-1-02 - Akce č. 999...'!J33</f>
        <v>0</v>
      </c>
      <c r="AX54" s="94">
        <f>'023-17-1-02 - Akce č. 999...'!J34</f>
        <v>0</v>
      </c>
      <c r="AY54" s="94">
        <f>'023-17-1-02 - Akce č. 999...'!J35</f>
        <v>0</v>
      </c>
      <c r="AZ54" s="94">
        <f>'023-17-1-02 - Akce č. 999...'!F32</f>
        <v>0</v>
      </c>
      <c r="BA54" s="94">
        <f>'023-17-1-02 - Akce č. 999...'!F33</f>
        <v>0</v>
      </c>
      <c r="BB54" s="94">
        <f>'023-17-1-02 - Akce č. 999...'!F34</f>
        <v>0</v>
      </c>
      <c r="BC54" s="94">
        <f>'023-17-1-02 - Akce č. 999...'!F35</f>
        <v>0</v>
      </c>
      <c r="BD54" s="96">
        <f>'023-17-1-02 - Akce č. 999...'!F36</f>
        <v>0</v>
      </c>
      <c r="BT54" s="97" t="s">
        <v>80</v>
      </c>
      <c r="BV54" s="97" t="s">
        <v>72</v>
      </c>
      <c r="BW54" s="97" t="s">
        <v>88</v>
      </c>
      <c r="BX54" s="97" t="s">
        <v>78</v>
      </c>
      <c r="CL54" s="97" t="s">
        <v>79</v>
      </c>
    </row>
    <row r="55" spans="1:91" s="5" customFormat="1" ht="47.25" customHeight="1">
      <c r="B55" s="81"/>
      <c r="C55" s="82"/>
      <c r="D55" s="314" t="s">
        <v>89</v>
      </c>
      <c r="E55" s="314"/>
      <c r="F55" s="314"/>
      <c r="G55" s="314"/>
      <c r="H55" s="314"/>
      <c r="I55" s="83"/>
      <c r="J55" s="314" t="s">
        <v>90</v>
      </c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3">
        <f>ROUND(SUM(AG56:AG57),2)</f>
        <v>0</v>
      </c>
      <c r="AH55" s="312"/>
      <c r="AI55" s="312"/>
      <c r="AJ55" s="312"/>
      <c r="AK55" s="312"/>
      <c r="AL55" s="312"/>
      <c r="AM55" s="312"/>
      <c r="AN55" s="311">
        <f t="shared" si="0"/>
        <v>0</v>
      </c>
      <c r="AO55" s="312"/>
      <c r="AP55" s="312"/>
      <c r="AQ55" s="84" t="s">
        <v>76</v>
      </c>
      <c r="AR55" s="81"/>
      <c r="AS55" s="85">
        <f>ROUND(SUM(AS56:AS57),2)</f>
        <v>0</v>
      </c>
      <c r="AT55" s="86">
        <f t="shared" si="1"/>
        <v>0</v>
      </c>
      <c r="AU55" s="87">
        <f>ROUND(SUM(AU56:AU57),5)</f>
        <v>16089.512199999999</v>
      </c>
      <c r="AV55" s="86">
        <f>ROUND(AZ55*L26,2)</f>
        <v>0</v>
      </c>
      <c r="AW55" s="86">
        <f>ROUND(BA55*L27,2)</f>
        <v>0</v>
      </c>
      <c r="AX55" s="86">
        <f>ROUND(BB55*L26,2)</f>
        <v>0</v>
      </c>
      <c r="AY55" s="86">
        <f>ROUND(BC55*L27,2)</f>
        <v>0</v>
      </c>
      <c r="AZ55" s="86">
        <f>ROUND(SUM(AZ56:AZ57),2)</f>
        <v>0</v>
      </c>
      <c r="BA55" s="86">
        <f>ROUND(SUM(BA56:BA57),2)</f>
        <v>0</v>
      </c>
      <c r="BB55" s="86">
        <f>ROUND(SUM(BB56:BB57),2)</f>
        <v>0</v>
      </c>
      <c r="BC55" s="86">
        <f>ROUND(SUM(BC56:BC57),2)</f>
        <v>0</v>
      </c>
      <c r="BD55" s="88">
        <f>ROUND(SUM(BD56:BD57),2)</f>
        <v>0</v>
      </c>
      <c r="BS55" s="89" t="s">
        <v>69</v>
      </c>
      <c r="BT55" s="89" t="s">
        <v>77</v>
      </c>
      <c r="BU55" s="89" t="s">
        <v>71</v>
      </c>
      <c r="BV55" s="89" t="s">
        <v>72</v>
      </c>
      <c r="BW55" s="89" t="s">
        <v>91</v>
      </c>
      <c r="BX55" s="89" t="s">
        <v>7</v>
      </c>
      <c r="CL55" s="89" t="s">
        <v>5</v>
      </c>
      <c r="CM55" s="89" t="s">
        <v>80</v>
      </c>
    </row>
    <row r="56" spans="1:91" s="6" customFormat="1" ht="28.5" customHeight="1">
      <c r="A56" s="90" t="s">
        <v>81</v>
      </c>
      <c r="B56" s="91"/>
      <c r="C56" s="9"/>
      <c r="D56" s="9"/>
      <c r="E56" s="317" t="s">
        <v>92</v>
      </c>
      <c r="F56" s="317"/>
      <c r="G56" s="317"/>
      <c r="H56" s="317"/>
      <c r="I56" s="317"/>
      <c r="J56" s="9"/>
      <c r="K56" s="317" t="s">
        <v>93</v>
      </c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5">
        <f>'023-17-2-01 - Akce č. 999...'!J29</f>
        <v>0</v>
      </c>
      <c r="AH56" s="316"/>
      <c r="AI56" s="316"/>
      <c r="AJ56" s="316"/>
      <c r="AK56" s="316"/>
      <c r="AL56" s="316"/>
      <c r="AM56" s="316"/>
      <c r="AN56" s="315">
        <f t="shared" si="0"/>
        <v>0</v>
      </c>
      <c r="AO56" s="316"/>
      <c r="AP56" s="316"/>
      <c r="AQ56" s="92" t="s">
        <v>84</v>
      </c>
      <c r="AR56" s="91"/>
      <c r="AS56" s="93">
        <v>0</v>
      </c>
      <c r="AT56" s="94">
        <f t="shared" si="1"/>
        <v>0</v>
      </c>
      <c r="AU56" s="95">
        <f>'023-17-2-01 - Akce č. 999...'!P85</f>
        <v>7971.8933600000009</v>
      </c>
      <c r="AV56" s="94">
        <f>'023-17-2-01 - Akce č. 999...'!J32</f>
        <v>0</v>
      </c>
      <c r="AW56" s="94">
        <f>'023-17-2-01 - Akce č. 999...'!J33</f>
        <v>0</v>
      </c>
      <c r="AX56" s="94">
        <f>'023-17-2-01 - Akce č. 999...'!J34</f>
        <v>0</v>
      </c>
      <c r="AY56" s="94">
        <f>'023-17-2-01 - Akce č. 999...'!J35</f>
        <v>0</v>
      </c>
      <c r="AZ56" s="94">
        <f>'023-17-2-01 - Akce č. 999...'!F32</f>
        <v>0</v>
      </c>
      <c r="BA56" s="94">
        <f>'023-17-2-01 - Akce č. 999...'!F33</f>
        <v>0</v>
      </c>
      <c r="BB56" s="94">
        <f>'023-17-2-01 - Akce č. 999...'!F34</f>
        <v>0</v>
      </c>
      <c r="BC56" s="94">
        <f>'023-17-2-01 - Akce č. 999...'!F35</f>
        <v>0</v>
      </c>
      <c r="BD56" s="96">
        <f>'023-17-2-01 - Akce č. 999...'!F36</f>
        <v>0</v>
      </c>
      <c r="BT56" s="97" t="s">
        <v>80</v>
      </c>
      <c r="BV56" s="97" t="s">
        <v>72</v>
      </c>
      <c r="BW56" s="97" t="s">
        <v>94</v>
      </c>
      <c r="BX56" s="97" t="s">
        <v>91</v>
      </c>
      <c r="CL56" s="97" t="s">
        <v>79</v>
      </c>
    </row>
    <row r="57" spans="1:91" s="6" customFormat="1" ht="42.75" customHeight="1">
      <c r="A57" s="90" t="s">
        <v>81</v>
      </c>
      <c r="B57" s="91"/>
      <c r="C57" s="9"/>
      <c r="D57" s="9"/>
      <c r="E57" s="317" t="s">
        <v>95</v>
      </c>
      <c r="F57" s="317"/>
      <c r="G57" s="317"/>
      <c r="H57" s="317"/>
      <c r="I57" s="317"/>
      <c r="J57" s="9"/>
      <c r="K57" s="317" t="s">
        <v>96</v>
      </c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5">
        <f>'023-17-2-02 - Akce č. 999...'!J29</f>
        <v>0</v>
      </c>
      <c r="AH57" s="316"/>
      <c r="AI57" s="316"/>
      <c r="AJ57" s="316"/>
      <c r="AK57" s="316"/>
      <c r="AL57" s="316"/>
      <c r="AM57" s="316"/>
      <c r="AN57" s="315">
        <f t="shared" si="0"/>
        <v>0</v>
      </c>
      <c r="AO57" s="316"/>
      <c r="AP57" s="316"/>
      <c r="AQ57" s="92" t="s">
        <v>84</v>
      </c>
      <c r="AR57" s="91"/>
      <c r="AS57" s="93">
        <v>0</v>
      </c>
      <c r="AT57" s="94">
        <f t="shared" si="1"/>
        <v>0</v>
      </c>
      <c r="AU57" s="95">
        <f>'023-17-2-02 - Akce č. 999...'!P90</f>
        <v>8117.6188439999987</v>
      </c>
      <c r="AV57" s="94">
        <f>'023-17-2-02 - Akce č. 999...'!J32</f>
        <v>0</v>
      </c>
      <c r="AW57" s="94">
        <f>'023-17-2-02 - Akce č. 999...'!J33</f>
        <v>0</v>
      </c>
      <c r="AX57" s="94">
        <f>'023-17-2-02 - Akce č. 999...'!J34</f>
        <v>0</v>
      </c>
      <c r="AY57" s="94">
        <f>'023-17-2-02 - Akce č. 999...'!J35</f>
        <v>0</v>
      </c>
      <c r="AZ57" s="94">
        <f>'023-17-2-02 - Akce č. 999...'!F32</f>
        <v>0</v>
      </c>
      <c r="BA57" s="94">
        <f>'023-17-2-02 - Akce č. 999...'!F33</f>
        <v>0</v>
      </c>
      <c r="BB57" s="94">
        <f>'023-17-2-02 - Akce č. 999...'!F34</f>
        <v>0</v>
      </c>
      <c r="BC57" s="94">
        <f>'023-17-2-02 - Akce č. 999...'!F35</f>
        <v>0</v>
      </c>
      <c r="BD57" s="96">
        <f>'023-17-2-02 - Akce č. 999...'!F36</f>
        <v>0</v>
      </c>
      <c r="BT57" s="97" t="s">
        <v>80</v>
      </c>
      <c r="BV57" s="97" t="s">
        <v>72</v>
      </c>
      <c r="BW57" s="97" t="s">
        <v>97</v>
      </c>
      <c r="BX57" s="97" t="s">
        <v>91</v>
      </c>
      <c r="CL57" s="97" t="s">
        <v>79</v>
      </c>
    </row>
    <row r="58" spans="1:91" s="5" customFormat="1" ht="31.5" customHeight="1">
      <c r="B58" s="81"/>
      <c r="C58" s="82"/>
      <c r="D58" s="314" t="s">
        <v>98</v>
      </c>
      <c r="E58" s="314"/>
      <c r="F58" s="314"/>
      <c r="G58" s="314"/>
      <c r="H58" s="314"/>
      <c r="I58" s="83"/>
      <c r="J58" s="314" t="s">
        <v>99</v>
      </c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3">
        <f>ROUND(AG59+AG64,2)</f>
        <v>0</v>
      </c>
      <c r="AH58" s="312"/>
      <c r="AI58" s="312"/>
      <c r="AJ58" s="312"/>
      <c r="AK58" s="312"/>
      <c r="AL58" s="312"/>
      <c r="AM58" s="312"/>
      <c r="AN58" s="311">
        <f t="shared" si="0"/>
        <v>0</v>
      </c>
      <c r="AO58" s="312"/>
      <c r="AP58" s="312"/>
      <c r="AQ58" s="84" t="s">
        <v>100</v>
      </c>
      <c r="AR58" s="81"/>
      <c r="AS58" s="85">
        <f>ROUND(AS59+AS64,2)</f>
        <v>0</v>
      </c>
      <c r="AT58" s="86">
        <f t="shared" si="1"/>
        <v>0</v>
      </c>
      <c r="AU58" s="87">
        <f>ROUND(AU59+AU64,5)</f>
        <v>661.48398999999995</v>
      </c>
      <c r="AV58" s="86">
        <f>ROUND(AZ58*L26,2)</f>
        <v>0</v>
      </c>
      <c r="AW58" s="86">
        <f>ROUND(BA58*L27,2)</f>
        <v>0</v>
      </c>
      <c r="AX58" s="86">
        <f>ROUND(BB58*L26,2)</f>
        <v>0</v>
      </c>
      <c r="AY58" s="86">
        <f>ROUND(BC58*L27,2)</f>
        <v>0</v>
      </c>
      <c r="AZ58" s="86">
        <f>ROUND(AZ59+AZ64,2)</f>
        <v>0</v>
      </c>
      <c r="BA58" s="86">
        <f>ROUND(BA59+BA64,2)</f>
        <v>0</v>
      </c>
      <c r="BB58" s="86">
        <f>ROUND(BB59+BB64,2)</f>
        <v>0</v>
      </c>
      <c r="BC58" s="86">
        <f>ROUND(BC59+BC64,2)</f>
        <v>0</v>
      </c>
      <c r="BD58" s="88">
        <f>ROUND(BD59+BD64,2)</f>
        <v>0</v>
      </c>
      <c r="BS58" s="89" t="s">
        <v>69</v>
      </c>
      <c r="BT58" s="89" t="s">
        <v>77</v>
      </c>
      <c r="BU58" s="89" t="s">
        <v>71</v>
      </c>
      <c r="BV58" s="89" t="s">
        <v>72</v>
      </c>
      <c r="BW58" s="89" t="s">
        <v>101</v>
      </c>
      <c r="BX58" s="89" t="s">
        <v>7</v>
      </c>
      <c r="CL58" s="89" t="s">
        <v>5</v>
      </c>
      <c r="CM58" s="89" t="s">
        <v>80</v>
      </c>
    </row>
    <row r="59" spans="1:91" s="6" customFormat="1" ht="16.5" customHeight="1">
      <c r="B59" s="91"/>
      <c r="C59" s="9"/>
      <c r="D59" s="9"/>
      <c r="E59" s="317" t="s">
        <v>102</v>
      </c>
      <c r="F59" s="317"/>
      <c r="G59" s="317"/>
      <c r="H59" s="317"/>
      <c r="I59" s="317"/>
      <c r="J59" s="9"/>
      <c r="K59" s="317" t="s">
        <v>103</v>
      </c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7"/>
      <c r="X59" s="317"/>
      <c r="Y59" s="317"/>
      <c r="Z59" s="317"/>
      <c r="AA59" s="317"/>
      <c r="AB59" s="317"/>
      <c r="AC59" s="317"/>
      <c r="AD59" s="317"/>
      <c r="AE59" s="317"/>
      <c r="AF59" s="317"/>
      <c r="AG59" s="318">
        <f>ROUND(SUM(AG60:AG63),2)</f>
        <v>0</v>
      </c>
      <c r="AH59" s="316"/>
      <c r="AI59" s="316"/>
      <c r="AJ59" s="316"/>
      <c r="AK59" s="316"/>
      <c r="AL59" s="316"/>
      <c r="AM59" s="316"/>
      <c r="AN59" s="315">
        <f t="shared" si="0"/>
        <v>0</v>
      </c>
      <c r="AO59" s="316"/>
      <c r="AP59" s="316"/>
      <c r="AQ59" s="92" t="s">
        <v>84</v>
      </c>
      <c r="AR59" s="91"/>
      <c r="AS59" s="93">
        <f>ROUND(SUM(AS60:AS63),2)</f>
        <v>0</v>
      </c>
      <c r="AT59" s="94">
        <f t="shared" si="1"/>
        <v>0</v>
      </c>
      <c r="AU59" s="95">
        <f>ROUND(SUM(AU60:AU63),5)</f>
        <v>628.69146999999998</v>
      </c>
      <c r="AV59" s="94">
        <f>ROUND(AZ59*L26,2)</f>
        <v>0</v>
      </c>
      <c r="AW59" s="94">
        <f>ROUND(BA59*L27,2)</f>
        <v>0</v>
      </c>
      <c r="AX59" s="94">
        <f>ROUND(BB59*L26,2)</f>
        <v>0</v>
      </c>
      <c r="AY59" s="94">
        <f>ROUND(BC59*L27,2)</f>
        <v>0</v>
      </c>
      <c r="AZ59" s="94">
        <f>ROUND(SUM(AZ60:AZ63),2)</f>
        <v>0</v>
      </c>
      <c r="BA59" s="94">
        <f>ROUND(SUM(BA60:BA63),2)</f>
        <v>0</v>
      </c>
      <c r="BB59" s="94">
        <f>ROUND(SUM(BB60:BB63),2)</f>
        <v>0</v>
      </c>
      <c r="BC59" s="94">
        <f>ROUND(SUM(BC60:BC63),2)</f>
        <v>0</v>
      </c>
      <c r="BD59" s="96">
        <f>ROUND(SUM(BD60:BD63),2)</f>
        <v>0</v>
      </c>
      <c r="BS59" s="97" t="s">
        <v>69</v>
      </c>
      <c r="BT59" s="97" t="s">
        <v>80</v>
      </c>
      <c r="BU59" s="97" t="s">
        <v>71</v>
      </c>
      <c r="BV59" s="97" t="s">
        <v>72</v>
      </c>
      <c r="BW59" s="97" t="s">
        <v>104</v>
      </c>
      <c r="BX59" s="97" t="s">
        <v>101</v>
      </c>
      <c r="CL59" s="97" t="s">
        <v>5</v>
      </c>
    </row>
    <row r="60" spans="1:91" s="6" customFormat="1" ht="28.5" customHeight="1">
      <c r="A60" s="90" t="s">
        <v>81</v>
      </c>
      <c r="B60" s="91"/>
      <c r="C60" s="9"/>
      <c r="D60" s="9"/>
      <c r="E60" s="9"/>
      <c r="F60" s="317" t="s">
        <v>105</v>
      </c>
      <c r="G60" s="317"/>
      <c r="H60" s="317"/>
      <c r="I60" s="317"/>
      <c r="J60" s="317"/>
      <c r="K60" s="9"/>
      <c r="L60" s="317" t="s">
        <v>106</v>
      </c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5">
        <f>'SO401a-VO - SO401a-VO PRÁCE'!J31</f>
        <v>0</v>
      </c>
      <c r="AH60" s="316"/>
      <c r="AI60" s="316"/>
      <c r="AJ60" s="316"/>
      <c r="AK60" s="316"/>
      <c r="AL60" s="316"/>
      <c r="AM60" s="316"/>
      <c r="AN60" s="315">
        <f t="shared" si="0"/>
        <v>0</v>
      </c>
      <c r="AO60" s="316"/>
      <c r="AP60" s="316"/>
      <c r="AQ60" s="92" t="s">
        <v>84</v>
      </c>
      <c r="AR60" s="91"/>
      <c r="AS60" s="93">
        <v>0</v>
      </c>
      <c r="AT60" s="94">
        <f t="shared" si="1"/>
        <v>0</v>
      </c>
      <c r="AU60" s="95">
        <f>'SO401a-VO - SO401a-VO PRÁCE'!P91</f>
        <v>290.85499999999996</v>
      </c>
      <c r="AV60" s="94">
        <f>'SO401a-VO - SO401a-VO PRÁCE'!J34</f>
        <v>0</v>
      </c>
      <c r="AW60" s="94">
        <f>'SO401a-VO - SO401a-VO PRÁCE'!J35</f>
        <v>0</v>
      </c>
      <c r="AX60" s="94">
        <f>'SO401a-VO - SO401a-VO PRÁCE'!J36</f>
        <v>0</v>
      </c>
      <c r="AY60" s="94">
        <f>'SO401a-VO - SO401a-VO PRÁCE'!J37</f>
        <v>0</v>
      </c>
      <c r="AZ60" s="94">
        <f>'SO401a-VO - SO401a-VO PRÁCE'!F34</f>
        <v>0</v>
      </c>
      <c r="BA60" s="94">
        <f>'SO401a-VO - SO401a-VO PRÁCE'!F35</f>
        <v>0</v>
      </c>
      <c r="BB60" s="94">
        <f>'SO401a-VO - SO401a-VO PRÁCE'!F36</f>
        <v>0</v>
      </c>
      <c r="BC60" s="94">
        <f>'SO401a-VO - SO401a-VO PRÁCE'!F37</f>
        <v>0</v>
      </c>
      <c r="BD60" s="96">
        <f>'SO401a-VO - SO401a-VO PRÁCE'!F38</f>
        <v>0</v>
      </c>
      <c r="BT60" s="97" t="s">
        <v>107</v>
      </c>
      <c r="BV60" s="97" t="s">
        <v>72</v>
      </c>
      <c r="BW60" s="97" t="s">
        <v>108</v>
      </c>
      <c r="BX60" s="97" t="s">
        <v>104</v>
      </c>
      <c r="CL60" s="97" t="s">
        <v>5</v>
      </c>
    </row>
    <row r="61" spans="1:91" s="6" customFormat="1" ht="28.5" customHeight="1">
      <c r="A61" s="90" t="s">
        <v>81</v>
      </c>
      <c r="B61" s="91"/>
      <c r="C61" s="9"/>
      <c r="D61" s="9"/>
      <c r="E61" s="9"/>
      <c r="F61" s="317" t="s">
        <v>109</v>
      </c>
      <c r="G61" s="317"/>
      <c r="H61" s="317"/>
      <c r="I61" s="317"/>
      <c r="J61" s="317"/>
      <c r="K61" s="9"/>
      <c r="L61" s="317" t="s">
        <v>110</v>
      </c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5">
        <f>'SO401a-MAT - SO401a-MAT M...'!J31</f>
        <v>0</v>
      </c>
      <c r="AH61" s="316"/>
      <c r="AI61" s="316"/>
      <c r="AJ61" s="316"/>
      <c r="AK61" s="316"/>
      <c r="AL61" s="316"/>
      <c r="AM61" s="316"/>
      <c r="AN61" s="315">
        <f t="shared" si="0"/>
        <v>0</v>
      </c>
      <c r="AO61" s="316"/>
      <c r="AP61" s="316"/>
      <c r="AQ61" s="92" t="s">
        <v>84</v>
      </c>
      <c r="AR61" s="91"/>
      <c r="AS61" s="93">
        <v>0</v>
      </c>
      <c r="AT61" s="94">
        <f t="shared" si="1"/>
        <v>0</v>
      </c>
      <c r="AU61" s="95">
        <f>'SO401a-MAT - SO401a-MAT M...'!P88</f>
        <v>0</v>
      </c>
      <c r="AV61" s="94">
        <f>'SO401a-MAT - SO401a-MAT M...'!J34</f>
        <v>0</v>
      </c>
      <c r="AW61" s="94">
        <f>'SO401a-MAT - SO401a-MAT M...'!J35</f>
        <v>0</v>
      </c>
      <c r="AX61" s="94">
        <f>'SO401a-MAT - SO401a-MAT M...'!J36</f>
        <v>0</v>
      </c>
      <c r="AY61" s="94">
        <f>'SO401a-MAT - SO401a-MAT M...'!J37</f>
        <v>0</v>
      </c>
      <c r="AZ61" s="94">
        <f>'SO401a-MAT - SO401a-MAT M...'!F34</f>
        <v>0</v>
      </c>
      <c r="BA61" s="94">
        <f>'SO401a-MAT - SO401a-MAT M...'!F35</f>
        <v>0</v>
      </c>
      <c r="BB61" s="94">
        <f>'SO401a-MAT - SO401a-MAT M...'!F36</f>
        <v>0</v>
      </c>
      <c r="BC61" s="94">
        <f>'SO401a-MAT - SO401a-MAT M...'!F37</f>
        <v>0</v>
      </c>
      <c r="BD61" s="96">
        <f>'SO401a-MAT - SO401a-MAT M...'!F38</f>
        <v>0</v>
      </c>
      <c r="BT61" s="97" t="s">
        <v>107</v>
      </c>
      <c r="BV61" s="97" t="s">
        <v>72</v>
      </c>
      <c r="BW61" s="97" t="s">
        <v>111</v>
      </c>
      <c r="BX61" s="97" t="s">
        <v>104</v>
      </c>
      <c r="CL61" s="97" t="s">
        <v>5</v>
      </c>
    </row>
    <row r="62" spans="1:91" s="6" customFormat="1" ht="28.5" customHeight="1">
      <c r="A62" s="90" t="s">
        <v>81</v>
      </c>
      <c r="B62" s="91"/>
      <c r="C62" s="9"/>
      <c r="D62" s="9"/>
      <c r="E62" s="9"/>
      <c r="F62" s="317" t="s">
        <v>112</v>
      </c>
      <c r="G62" s="317"/>
      <c r="H62" s="317"/>
      <c r="I62" s="317"/>
      <c r="J62" s="317"/>
      <c r="K62" s="9"/>
      <c r="L62" s="317" t="s">
        <v>113</v>
      </c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5">
        <f>'SO401b-VO - SO401b-VO PRÁCE'!J31</f>
        <v>0</v>
      </c>
      <c r="AH62" s="316"/>
      <c r="AI62" s="316"/>
      <c r="AJ62" s="316"/>
      <c r="AK62" s="316"/>
      <c r="AL62" s="316"/>
      <c r="AM62" s="316"/>
      <c r="AN62" s="315">
        <f t="shared" si="0"/>
        <v>0</v>
      </c>
      <c r="AO62" s="316"/>
      <c r="AP62" s="316"/>
      <c r="AQ62" s="92" t="s">
        <v>84</v>
      </c>
      <c r="AR62" s="91"/>
      <c r="AS62" s="93">
        <v>0</v>
      </c>
      <c r="AT62" s="94">
        <f t="shared" si="1"/>
        <v>0</v>
      </c>
      <c r="AU62" s="95">
        <f>'SO401b-VO - SO401b-VO PRÁCE'!P91</f>
        <v>337.83647000000002</v>
      </c>
      <c r="AV62" s="94">
        <f>'SO401b-VO - SO401b-VO PRÁCE'!J34</f>
        <v>0</v>
      </c>
      <c r="AW62" s="94">
        <f>'SO401b-VO - SO401b-VO PRÁCE'!J35</f>
        <v>0</v>
      </c>
      <c r="AX62" s="94">
        <f>'SO401b-VO - SO401b-VO PRÁCE'!J36</f>
        <v>0</v>
      </c>
      <c r="AY62" s="94">
        <f>'SO401b-VO - SO401b-VO PRÁCE'!J37</f>
        <v>0</v>
      </c>
      <c r="AZ62" s="94">
        <f>'SO401b-VO - SO401b-VO PRÁCE'!F34</f>
        <v>0</v>
      </c>
      <c r="BA62" s="94">
        <f>'SO401b-VO - SO401b-VO PRÁCE'!F35</f>
        <v>0</v>
      </c>
      <c r="BB62" s="94">
        <f>'SO401b-VO - SO401b-VO PRÁCE'!F36</f>
        <v>0</v>
      </c>
      <c r="BC62" s="94">
        <f>'SO401b-VO - SO401b-VO PRÁCE'!F37</f>
        <v>0</v>
      </c>
      <c r="BD62" s="96">
        <f>'SO401b-VO - SO401b-VO PRÁCE'!F38</f>
        <v>0</v>
      </c>
      <c r="BT62" s="97" t="s">
        <v>107</v>
      </c>
      <c r="BV62" s="97" t="s">
        <v>72</v>
      </c>
      <c r="BW62" s="97" t="s">
        <v>114</v>
      </c>
      <c r="BX62" s="97" t="s">
        <v>104</v>
      </c>
      <c r="CL62" s="97" t="s">
        <v>5</v>
      </c>
    </row>
    <row r="63" spans="1:91" s="6" customFormat="1" ht="28.5" customHeight="1">
      <c r="A63" s="90" t="s">
        <v>81</v>
      </c>
      <c r="B63" s="91"/>
      <c r="C63" s="9"/>
      <c r="D63" s="9"/>
      <c r="E63" s="9"/>
      <c r="F63" s="317" t="s">
        <v>115</v>
      </c>
      <c r="G63" s="317"/>
      <c r="H63" s="317"/>
      <c r="I63" s="317"/>
      <c r="J63" s="317"/>
      <c r="K63" s="9"/>
      <c r="L63" s="317" t="s">
        <v>116</v>
      </c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5">
        <f>'SO401b-MAT - SO401b-MAT M...'!J31</f>
        <v>0</v>
      </c>
      <c r="AH63" s="316"/>
      <c r="AI63" s="316"/>
      <c r="AJ63" s="316"/>
      <c r="AK63" s="316"/>
      <c r="AL63" s="316"/>
      <c r="AM63" s="316"/>
      <c r="AN63" s="315">
        <f t="shared" si="0"/>
        <v>0</v>
      </c>
      <c r="AO63" s="316"/>
      <c r="AP63" s="316"/>
      <c r="AQ63" s="92" t="s">
        <v>84</v>
      </c>
      <c r="AR63" s="91"/>
      <c r="AS63" s="93">
        <v>0</v>
      </c>
      <c r="AT63" s="94">
        <f t="shared" si="1"/>
        <v>0</v>
      </c>
      <c r="AU63" s="95">
        <f>'SO401b-MAT - SO401b-MAT M...'!P88</f>
        <v>0</v>
      </c>
      <c r="AV63" s="94">
        <f>'SO401b-MAT - SO401b-MAT M...'!J34</f>
        <v>0</v>
      </c>
      <c r="AW63" s="94">
        <f>'SO401b-MAT - SO401b-MAT M...'!J35</f>
        <v>0</v>
      </c>
      <c r="AX63" s="94">
        <f>'SO401b-MAT - SO401b-MAT M...'!J36</f>
        <v>0</v>
      </c>
      <c r="AY63" s="94">
        <f>'SO401b-MAT - SO401b-MAT M...'!J37</f>
        <v>0</v>
      </c>
      <c r="AZ63" s="94">
        <f>'SO401b-MAT - SO401b-MAT M...'!F34</f>
        <v>0</v>
      </c>
      <c r="BA63" s="94">
        <f>'SO401b-MAT - SO401b-MAT M...'!F35</f>
        <v>0</v>
      </c>
      <c r="BB63" s="94">
        <f>'SO401b-MAT - SO401b-MAT M...'!F36</f>
        <v>0</v>
      </c>
      <c r="BC63" s="94">
        <f>'SO401b-MAT - SO401b-MAT M...'!F37</f>
        <v>0</v>
      </c>
      <c r="BD63" s="96">
        <f>'SO401b-MAT - SO401b-MAT M...'!F38</f>
        <v>0</v>
      </c>
      <c r="BT63" s="97" t="s">
        <v>107</v>
      </c>
      <c r="BV63" s="97" t="s">
        <v>72</v>
      </c>
      <c r="BW63" s="97" t="s">
        <v>117</v>
      </c>
      <c r="BX63" s="97" t="s">
        <v>104</v>
      </c>
      <c r="CL63" s="97" t="s">
        <v>5</v>
      </c>
    </row>
    <row r="64" spans="1:91" s="6" customFormat="1" ht="16.5" customHeight="1">
      <c r="B64" s="91"/>
      <c r="C64" s="9"/>
      <c r="D64" s="9"/>
      <c r="E64" s="317" t="s">
        <v>118</v>
      </c>
      <c r="F64" s="317"/>
      <c r="G64" s="317"/>
      <c r="H64" s="317"/>
      <c r="I64" s="317"/>
      <c r="J64" s="9"/>
      <c r="K64" s="317" t="s">
        <v>119</v>
      </c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8">
        <f>ROUND(SUM(AG65:AG66),2)</f>
        <v>0</v>
      </c>
      <c r="AH64" s="316"/>
      <c r="AI64" s="316"/>
      <c r="AJ64" s="316"/>
      <c r="AK64" s="316"/>
      <c r="AL64" s="316"/>
      <c r="AM64" s="316"/>
      <c r="AN64" s="315">
        <f t="shared" si="0"/>
        <v>0</v>
      </c>
      <c r="AO64" s="316"/>
      <c r="AP64" s="316"/>
      <c r="AQ64" s="92" t="s">
        <v>84</v>
      </c>
      <c r="AR64" s="91"/>
      <c r="AS64" s="93">
        <f>ROUND(SUM(AS65:AS66),2)</f>
        <v>0</v>
      </c>
      <c r="AT64" s="94">
        <f t="shared" si="1"/>
        <v>0</v>
      </c>
      <c r="AU64" s="95">
        <f>ROUND(SUM(AU65:AU66),5)</f>
        <v>32.792520000000003</v>
      </c>
      <c r="AV64" s="94">
        <f>ROUND(AZ64*L26,2)</f>
        <v>0</v>
      </c>
      <c r="AW64" s="94">
        <f>ROUND(BA64*L27,2)</f>
        <v>0</v>
      </c>
      <c r="AX64" s="94">
        <f>ROUND(BB64*L26,2)</f>
        <v>0</v>
      </c>
      <c r="AY64" s="94">
        <f>ROUND(BC64*L27,2)</f>
        <v>0</v>
      </c>
      <c r="AZ64" s="94">
        <f>ROUND(SUM(AZ65:AZ66),2)</f>
        <v>0</v>
      </c>
      <c r="BA64" s="94">
        <f>ROUND(SUM(BA65:BA66),2)</f>
        <v>0</v>
      </c>
      <c r="BB64" s="94">
        <f>ROUND(SUM(BB65:BB66),2)</f>
        <v>0</v>
      </c>
      <c r="BC64" s="94">
        <f>ROUND(SUM(BC65:BC66),2)</f>
        <v>0</v>
      </c>
      <c r="BD64" s="96">
        <f>ROUND(SUM(BD65:BD66),2)</f>
        <v>0</v>
      </c>
      <c r="BS64" s="97" t="s">
        <v>69</v>
      </c>
      <c r="BT64" s="97" t="s">
        <v>80</v>
      </c>
      <c r="BU64" s="97" t="s">
        <v>71</v>
      </c>
      <c r="BV64" s="97" t="s">
        <v>72</v>
      </c>
      <c r="BW64" s="97" t="s">
        <v>120</v>
      </c>
      <c r="BX64" s="97" t="s">
        <v>101</v>
      </c>
      <c r="CL64" s="97" t="s">
        <v>5</v>
      </c>
    </row>
    <row r="65" spans="1:91" s="6" customFormat="1" ht="28.5" customHeight="1">
      <c r="A65" s="90" t="s">
        <v>81</v>
      </c>
      <c r="B65" s="91"/>
      <c r="C65" s="9"/>
      <c r="D65" s="9"/>
      <c r="E65" s="9"/>
      <c r="F65" s="317" t="s">
        <v>121</v>
      </c>
      <c r="G65" s="317"/>
      <c r="H65" s="317"/>
      <c r="I65" s="317"/>
      <c r="J65" s="317"/>
      <c r="K65" s="9"/>
      <c r="L65" s="317" t="s">
        <v>122</v>
      </c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5">
        <f>'SO402-TSK - SO402-TSK PRÁCE'!J31</f>
        <v>0</v>
      </c>
      <c r="AH65" s="316"/>
      <c r="AI65" s="316"/>
      <c r="AJ65" s="316"/>
      <c r="AK65" s="316"/>
      <c r="AL65" s="316"/>
      <c r="AM65" s="316"/>
      <c r="AN65" s="315">
        <f t="shared" si="0"/>
        <v>0</v>
      </c>
      <c r="AO65" s="316"/>
      <c r="AP65" s="316"/>
      <c r="AQ65" s="92" t="s">
        <v>84</v>
      </c>
      <c r="AR65" s="91"/>
      <c r="AS65" s="93">
        <v>0</v>
      </c>
      <c r="AT65" s="94">
        <f t="shared" si="1"/>
        <v>0</v>
      </c>
      <c r="AU65" s="95">
        <f>'SO402-TSK - SO402-TSK PRÁCE'!P91</f>
        <v>32.792520000000003</v>
      </c>
      <c r="AV65" s="94">
        <f>'SO402-TSK - SO402-TSK PRÁCE'!J34</f>
        <v>0</v>
      </c>
      <c r="AW65" s="94">
        <f>'SO402-TSK - SO402-TSK PRÁCE'!J35</f>
        <v>0</v>
      </c>
      <c r="AX65" s="94">
        <f>'SO402-TSK - SO402-TSK PRÁCE'!J36</f>
        <v>0</v>
      </c>
      <c r="AY65" s="94">
        <f>'SO402-TSK - SO402-TSK PRÁCE'!J37</f>
        <v>0</v>
      </c>
      <c r="AZ65" s="94">
        <f>'SO402-TSK - SO402-TSK PRÁCE'!F34</f>
        <v>0</v>
      </c>
      <c r="BA65" s="94">
        <f>'SO402-TSK - SO402-TSK PRÁCE'!F35</f>
        <v>0</v>
      </c>
      <c r="BB65" s="94">
        <f>'SO402-TSK - SO402-TSK PRÁCE'!F36</f>
        <v>0</v>
      </c>
      <c r="BC65" s="94">
        <f>'SO402-TSK - SO402-TSK PRÁCE'!F37</f>
        <v>0</v>
      </c>
      <c r="BD65" s="96">
        <f>'SO402-TSK - SO402-TSK PRÁCE'!F38</f>
        <v>0</v>
      </c>
      <c r="BT65" s="97" t="s">
        <v>107</v>
      </c>
      <c r="BV65" s="97" t="s">
        <v>72</v>
      </c>
      <c r="BW65" s="97" t="s">
        <v>123</v>
      </c>
      <c r="BX65" s="97" t="s">
        <v>120</v>
      </c>
      <c r="CL65" s="97" t="s">
        <v>5</v>
      </c>
    </row>
    <row r="66" spans="1:91" s="6" customFormat="1" ht="28.5" customHeight="1">
      <c r="A66" s="90" t="s">
        <v>81</v>
      </c>
      <c r="B66" s="91"/>
      <c r="C66" s="9"/>
      <c r="D66" s="9"/>
      <c r="E66" s="9"/>
      <c r="F66" s="317" t="s">
        <v>124</v>
      </c>
      <c r="G66" s="317"/>
      <c r="H66" s="317"/>
      <c r="I66" s="317"/>
      <c r="J66" s="317"/>
      <c r="K66" s="9"/>
      <c r="L66" s="317" t="s">
        <v>125</v>
      </c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5">
        <f>'SO402-MAT - SO402-MAT MAT...'!J31</f>
        <v>0</v>
      </c>
      <c r="AH66" s="316"/>
      <c r="AI66" s="316"/>
      <c r="AJ66" s="316"/>
      <c r="AK66" s="316"/>
      <c r="AL66" s="316"/>
      <c r="AM66" s="316"/>
      <c r="AN66" s="315">
        <f t="shared" si="0"/>
        <v>0</v>
      </c>
      <c r="AO66" s="316"/>
      <c r="AP66" s="316"/>
      <c r="AQ66" s="92" t="s">
        <v>84</v>
      </c>
      <c r="AR66" s="91"/>
      <c r="AS66" s="93">
        <v>0</v>
      </c>
      <c r="AT66" s="94">
        <f t="shared" si="1"/>
        <v>0</v>
      </c>
      <c r="AU66" s="95">
        <f>'SO402-MAT - SO402-MAT MAT...'!P88</f>
        <v>0</v>
      </c>
      <c r="AV66" s="94">
        <f>'SO402-MAT - SO402-MAT MAT...'!J34</f>
        <v>0</v>
      </c>
      <c r="AW66" s="94">
        <f>'SO402-MAT - SO402-MAT MAT...'!J35</f>
        <v>0</v>
      </c>
      <c r="AX66" s="94">
        <f>'SO402-MAT - SO402-MAT MAT...'!J36</f>
        <v>0</v>
      </c>
      <c r="AY66" s="94">
        <f>'SO402-MAT - SO402-MAT MAT...'!J37</f>
        <v>0</v>
      </c>
      <c r="AZ66" s="94">
        <f>'SO402-MAT - SO402-MAT MAT...'!F34</f>
        <v>0</v>
      </c>
      <c r="BA66" s="94">
        <f>'SO402-MAT - SO402-MAT MAT...'!F35</f>
        <v>0</v>
      </c>
      <c r="BB66" s="94">
        <f>'SO402-MAT - SO402-MAT MAT...'!F36</f>
        <v>0</v>
      </c>
      <c r="BC66" s="94">
        <f>'SO402-MAT - SO402-MAT MAT...'!F37</f>
        <v>0</v>
      </c>
      <c r="BD66" s="96">
        <f>'SO402-MAT - SO402-MAT MAT...'!F38</f>
        <v>0</v>
      </c>
      <c r="BT66" s="97" t="s">
        <v>107</v>
      </c>
      <c r="BV66" s="97" t="s">
        <v>72</v>
      </c>
      <c r="BW66" s="97" t="s">
        <v>126</v>
      </c>
      <c r="BX66" s="97" t="s">
        <v>120</v>
      </c>
      <c r="CL66" s="97" t="s">
        <v>5</v>
      </c>
    </row>
    <row r="67" spans="1:91" s="5" customFormat="1" ht="47.25" customHeight="1">
      <c r="B67" s="81"/>
      <c r="C67" s="82"/>
      <c r="D67" s="314" t="s">
        <v>127</v>
      </c>
      <c r="E67" s="314"/>
      <c r="F67" s="314"/>
      <c r="G67" s="314"/>
      <c r="H67" s="314"/>
      <c r="I67" s="83"/>
      <c r="J67" s="314" t="s">
        <v>128</v>
      </c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3">
        <f>ROUND(AG68,2)</f>
        <v>0</v>
      </c>
      <c r="AH67" s="312"/>
      <c r="AI67" s="312"/>
      <c r="AJ67" s="312"/>
      <c r="AK67" s="312"/>
      <c r="AL67" s="312"/>
      <c r="AM67" s="312"/>
      <c r="AN67" s="311">
        <f t="shared" si="0"/>
        <v>0</v>
      </c>
      <c r="AO67" s="312"/>
      <c r="AP67" s="312"/>
      <c r="AQ67" s="84" t="s">
        <v>129</v>
      </c>
      <c r="AR67" s="81"/>
      <c r="AS67" s="85">
        <f>ROUND(AS68,2)</f>
        <v>0</v>
      </c>
      <c r="AT67" s="86">
        <f t="shared" si="1"/>
        <v>0</v>
      </c>
      <c r="AU67" s="87">
        <f>ROUND(AU68,5)</f>
        <v>0</v>
      </c>
      <c r="AV67" s="86">
        <f>ROUND(AZ67*L26,2)</f>
        <v>0</v>
      </c>
      <c r="AW67" s="86">
        <f>ROUND(BA67*L27,2)</f>
        <v>0</v>
      </c>
      <c r="AX67" s="86">
        <f>ROUND(BB67*L26,2)</f>
        <v>0</v>
      </c>
      <c r="AY67" s="86">
        <f>ROUND(BC67*L27,2)</f>
        <v>0</v>
      </c>
      <c r="AZ67" s="86">
        <f>ROUND(AZ68,2)</f>
        <v>0</v>
      </c>
      <c r="BA67" s="86">
        <f>ROUND(BA68,2)</f>
        <v>0</v>
      </c>
      <c r="BB67" s="86">
        <f>ROUND(BB68,2)</f>
        <v>0</v>
      </c>
      <c r="BC67" s="86">
        <f>ROUND(BC68,2)</f>
        <v>0</v>
      </c>
      <c r="BD67" s="88">
        <f>ROUND(BD68,2)</f>
        <v>0</v>
      </c>
      <c r="BS67" s="89" t="s">
        <v>69</v>
      </c>
      <c r="BT67" s="89" t="s">
        <v>77</v>
      </c>
      <c r="BU67" s="89" t="s">
        <v>71</v>
      </c>
      <c r="BV67" s="89" t="s">
        <v>72</v>
      </c>
      <c r="BW67" s="89" t="s">
        <v>130</v>
      </c>
      <c r="BX67" s="89" t="s">
        <v>7</v>
      </c>
      <c r="CL67" s="89" t="s">
        <v>79</v>
      </c>
      <c r="CM67" s="89" t="s">
        <v>80</v>
      </c>
    </row>
    <row r="68" spans="1:91" s="6" customFormat="1" ht="42.75" customHeight="1">
      <c r="A68" s="90" t="s">
        <v>81</v>
      </c>
      <c r="B68" s="91"/>
      <c r="C68" s="9"/>
      <c r="D68" s="9"/>
      <c r="E68" s="317" t="s">
        <v>127</v>
      </c>
      <c r="F68" s="317"/>
      <c r="G68" s="317"/>
      <c r="H68" s="317"/>
      <c r="I68" s="317"/>
      <c r="J68" s="9"/>
      <c r="K68" s="317" t="s">
        <v>128</v>
      </c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317"/>
      <c r="AE68" s="317"/>
      <c r="AF68" s="317"/>
      <c r="AG68" s="315">
        <f>'023-17-4 - Akce č. 999 61...'!J29</f>
        <v>0</v>
      </c>
      <c r="AH68" s="316"/>
      <c r="AI68" s="316"/>
      <c r="AJ68" s="316"/>
      <c r="AK68" s="316"/>
      <c r="AL68" s="316"/>
      <c r="AM68" s="316"/>
      <c r="AN68" s="315">
        <f t="shared" si="0"/>
        <v>0</v>
      </c>
      <c r="AO68" s="316"/>
      <c r="AP68" s="316"/>
      <c r="AQ68" s="92" t="s">
        <v>84</v>
      </c>
      <c r="AR68" s="91"/>
      <c r="AS68" s="98">
        <v>0</v>
      </c>
      <c r="AT68" s="99">
        <f t="shared" si="1"/>
        <v>0</v>
      </c>
      <c r="AU68" s="100">
        <f>'023-17-4 - Akce č. 999 61...'!P89</f>
        <v>0</v>
      </c>
      <c r="AV68" s="99">
        <f>'023-17-4 - Akce č. 999 61...'!J32</f>
        <v>0</v>
      </c>
      <c r="AW68" s="99">
        <f>'023-17-4 - Akce č. 999 61...'!J33</f>
        <v>0</v>
      </c>
      <c r="AX68" s="99">
        <f>'023-17-4 - Akce č. 999 61...'!J34</f>
        <v>0</v>
      </c>
      <c r="AY68" s="99">
        <f>'023-17-4 - Akce č. 999 61...'!J35</f>
        <v>0</v>
      </c>
      <c r="AZ68" s="99">
        <f>'023-17-4 - Akce č. 999 61...'!F32</f>
        <v>0</v>
      </c>
      <c r="BA68" s="99">
        <f>'023-17-4 - Akce č. 999 61...'!F33</f>
        <v>0</v>
      </c>
      <c r="BB68" s="99">
        <f>'023-17-4 - Akce č. 999 61...'!F34</f>
        <v>0</v>
      </c>
      <c r="BC68" s="99">
        <f>'023-17-4 - Akce č. 999 61...'!F35</f>
        <v>0</v>
      </c>
      <c r="BD68" s="101">
        <f>'023-17-4 - Akce č. 999 61...'!F36</f>
        <v>0</v>
      </c>
      <c r="BT68" s="97" t="s">
        <v>80</v>
      </c>
      <c r="BV68" s="97" t="s">
        <v>72</v>
      </c>
      <c r="BW68" s="97" t="s">
        <v>131</v>
      </c>
      <c r="BX68" s="97" t="s">
        <v>130</v>
      </c>
      <c r="CL68" s="97" t="s">
        <v>79</v>
      </c>
    </row>
    <row r="69" spans="1:91" s="1" customFormat="1" ht="30" customHeight="1">
      <c r="B69" s="37"/>
      <c r="AR69" s="37"/>
    </row>
    <row r="70" spans="1:91" s="1" customFormat="1" ht="6.95" customHeight="1"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37"/>
    </row>
  </sheetData>
  <mergeCells count="103">
    <mergeCell ref="AR2:BE2"/>
    <mergeCell ref="AN66:AP66"/>
    <mergeCell ref="AG66:AM66"/>
    <mergeCell ref="F66:J66"/>
    <mergeCell ref="L66:AF66"/>
    <mergeCell ref="AN67:AP67"/>
    <mergeCell ref="AG67:AM67"/>
    <mergeCell ref="D67:H67"/>
    <mergeCell ref="J67:AF67"/>
    <mergeCell ref="AN68:AP68"/>
    <mergeCell ref="AG68:AM68"/>
    <mergeCell ref="E68:I68"/>
    <mergeCell ref="K68:AF68"/>
    <mergeCell ref="AN63:AP63"/>
    <mergeCell ref="AG63:AM63"/>
    <mergeCell ref="F63:J63"/>
    <mergeCell ref="L63:AF63"/>
    <mergeCell ref="AN64:AP64"/>
    <mergeCell ref="AG64:AM64"/>
    <mergeCell ref="E64:I64"/>
    <mergeCell ref="K64:AF64"/>
    <mergeCell ref="AN65:AP65"/>
    <mergeCell ref="AG65:AM65"/>
    <mergeCell ref="F65:J65"/>
    <mergeCell ref="L65:AF65"/>
    <mergeCell ref="AN60:AP60"/>
    <mergeCell ref="AG60:AM60"/>
    <mergeCell ref="F60:J60"/>
    <mergeCell ref="L60:AF60"/>
    <mergeCell ref="AN61:AP61"/>
    <mergeCell ref="AG61:AM61"/>
    <mergeCell ref="F61:J61"/>
    <mergeCell ref="L61:AF61"/>
    <mergeCell ref="AN62:AP62"/>
    <mergeCell ref="AG62:AM62"/>
    <mergeCell ref="F62:J62"/>
    <mergeCell ref="L62:AF62"/>
    <mergeCell ref="AN57:AP57"/>
    <mergeCell ref="AG57:AM57"/>
    <mergeCell ref="E57:I57"/>
    <mergeCell ref="K57:AF57"/>
    <mergeCell ref="AN58:AP58"/>
    <mergeCell ref="AG58:AM58"/>
    <mergeCell ref="D58:H58"/>
    <mergeCell ref="J58:AF58"/>
    <mergeCell ref="AN59:AP59"/>
    <mergeCell ref="AG59:AM59"/>
    <mergeCell ref="E59:I59"/>
    <mergeCell ref="K59:AF59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G51:AM51"/>
    <mergeCell ref="AN51:AP51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</mergeCells>
  <hyperlinks>
    <hyperlink ref="K1:S1" location="C2" display="1) Rekapitulace stavby"/>
    <hyperlink ref="W1:AI1" location="C51" display="2) Rekapitulace objektů stavby a soupisů prací"/>
    <hyperlink ref="A53" location="'023-17-1-01 - Akce č. 999...'!C2" display="/"/>
    <hyperlink ref="A54" location="'023-17-1-02 - Akce č. 999...'!C2" display="/"/>
    <hyperlink ref="A56" location="'023-17-2-01 - Akce č. 999...'!C2" display="/"/>
    <hyperlink ref="A57" location="'023-17-2-02 - Akce č. 999...'!C2" display="/"/>
    <hyperlink ref="A60" location="'SO401a-VO - SO401a-VO PRÁCE'!C2" display="/"/>
    <hyperlink ref="A61" location="'SO401a-MAT - SO401a-MAT M...'!C2" display="/"/>
    <hyperlink ref="A62" location="'SO401b-VO - SO401b-VO PRÁCE'!C2" display="/"/>
    <hyperlink ref="A63" location="'SO401b-MAT - SO401b-MAT M...'!C2" display="/"/>
    <hyperlink ref="A65" location="'SO402-TSK - SO402-TSK PRÁCE'!C2" display="/"/>
    <hyperlink ref="A66" location="'SO402-MAT - SO402-MAT MAT...'!C2" display="/"/>
    <hyperlink ref="A68" location="'023-17-4 - Akce č. 999 61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>
      <pane ySplit="1" topLeftCell="A90" activePane="bottomLeft" state="frozen"/>
      <selection pane="bottomLeft" activeCell="I104" sqref="I104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123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ht="16.5" customHeight="1">
      <c r="B9" s="27"/>
      <c r="C9" s="28"/>
      <c r="D9" s="28"/>
      <c r="E9" s="323" t="s">
        <v>507</v>
      </c>
      <c r="F9" s="286"/>
      <c r="G9" s="286"/>
      <c r="H9" s="286"/>
      <c r="I9" s="28"/>
      <c r="J9" s="28"/>
      <c r="K9" s="30"/>
    </row>
    <row r="10" spans="1:70">
      <c r="B10" s="27"/>
      <c r="C10" s="28"/>
      <c r="D10" s="35" t="s">
        <v>140</v>
      </c>
      <c r="E10" s="28"/>
      <c r="F10" s="28"/>
      <c r="G10" s="28"/>
      <c r="H10" s="28"/>
      <c r="I10" s="28"/>
      <c r="J10" s="28"/>
      <c r="K10" s="30"/>
    </row>
    <row r="11" spans="1:70" s="1" customFormat="1" ht="16.5" customHeight="1">
      <c r="B11" s="37"/>
      <c r="C11" s="38"/>
      <c r="D11" s="38"/>
      <c r="E11" s="306" t="s">
        <v>734</v>
      </c>
      <c r="F11" s="325"/>
      <c r="G11" s="325"/>
      <c r="H11" s="325"/>
      <c r="I11" s="38"/>
      <c r="J11" s="38"/>
      <c r="K11" s="41"/>
    </row>
    <row r="12" spans="1:70" s="1" customFormat="1">
      <c r="B12" s="37"/>
      <c r="C12" s="38"/>
      <c r="D12" s="35" t="s">
        <v>509</v>
      </c>
      <c r="E12" s="38"/>
      <c r="F12" s="38"/>
      <c r="G12" s="38"/>
      <c r="H12" s="38"/>
      <c r="I12" s="38"/>
      <c r="J12" s="38"/>
      <c r="K12" s="41"/>
    </row>
    <row r="13" spans="1:70" s="1" customFormat="1" ht="36.950000000000003" customHeight="1">
      <c r="B13" s="37"/>
      <c r="C13" s="38"/>
      <c r="D13" s="38"/>
      <c r="E13" s="326" t="s">
        <v>735</v>
      </c>
      <c r="F13" s="325"/>
      <c r="G13" s="325"/>
      <c r="H13" s="325"/>
      <c r="I13" s="38"/>
      <c r="J13" s="38"/>
      <c r="K13" s="41"/>
    </row>
    <row r="14" spans="1:70" s="1" customFormat="1" ht="13.5">
      <c r="B14" s="37"/>
      <c r="C14" s="38"/>
      <c r="D14" s="38"/>
      <c r="E14" s="38"/>
      <c r="F14" s="38"/>
      <c r="G14" s="38"/>
      <c r="H14" s="38"/>
      <c r="I14" s="38"/>
      <c r="J14" s="38"/>
      <c r="K14" s="41"/>
    </row>
    <row r="15" spans="1:70" s="1" customFormat="1" ht="14.45" customHeight="1">
      <c r="B15" s="37"/>
      <c r="C15" s="38"/>
      <c r="D15" s="35" t="s">
        <v>19</v>
      </c>
      <c r="E15" s="38"/>
      <c r="F15" s="33" t="s">
        <v>5</v>
      </c>
      <c r="G15" s="38"/>
      <c r="H15" s="38"/>
      <c r="I15" s="35" t="s">
        <v>20</v>
      </c>
      <c r="J15" s="33" t="s">
        <v>5</v>
      </c>
      <c r="K15" s="41"/>
    </row>
    <row r="16" spans="1:70" s="1" customFormat="1" ht="14.45" customHeight="1">
      <c r="B16" s="37"/>
      <c r="C16" s="38"/>
      <c r="D16" s="35" t="s">
        <v>21</v>
      </c>
      <c r="E16" s="38"/>
      <c r="F16" s="33" t="s">
        <v>511</v>
      </c>
      <c r="G16" s="38"/>
      <c r="H16" s="38"/>
      <c r="I16" s="35" t="s">
        <v>23</v>
      </c>
      <c r="J16" s="105" t="str">
        <f>'Rekapitulace stavby'!AN8</f>
        <v>18.12.2017</v>
      </c>
      <c r="K16" s="41"/>
    </row>
    <row r="17" spans="2:11" s="1" customFormat="1" ht="10.9" customHeight="1">
      <c r="B17" s="37"/>
      <c r="C17" s="38"/>
      <c r="D17" s="38"/>
      <c r="E17" s="38"/>
      <c r="F17" s="38"/>
      <c r="G17" s="38"/>
      <c r="H17" s="38"/>
      <c r="I17" s="38"/>
      <c r="J17" s="38"/>
      <c r="K17" s="41"/>
    </row>
    <row r="18" spans="2:11" s="1" customFormat="1" ht="14.45" customHeight="1">
      <c r="B18" s="37"/>
      <c r="C18" s="38"/>
      <c r="D18" s="35" t="s">
        <v>25</v>
      </c>
      <c r="E18" s="38"/>
      <c r="F18" s="38"/>
      <c r="G18" s="38"/>
      <c r="H18" s="38"/>
      <c r="I18" s="35" t="s">
        <v>26</v>
      </c>
      <c r="J18" s="33" t="s">
        <v>512</v>
      </c>
      <c r="K18" s="41"/>
    </row>
    <row r="19" spans="2:11" s="1" customFormat="1" ht="18" customHeight="1">
      <c r="B19" s="37"/>
      <c r="C19" s="38"/>
      <c r="D19" s="38"/>
      <c r="E19" s="33" t="s">
        <v>32</v>
      </c>
      <c r="F19" s="38"/>
      <c r="G19" s="38"/>
      <c r="H19" s="38"/>
      <c r="I19" s="35" t="s">
        <v>28</v>
      </c>
      <c r="J19" s="33" t="s">
        <v>513</v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41"/>
    </row>
    <row r="21" spans="2:11" s="1" customFormat="1" ht="14.45" customHeight="1">
      <c r="B21" s="37"/>
      <c r="C21" s="38"/>
      <c r="D21" s="35" t="s">
        <v>29</v>
      </c>
      <c r="E21" s="38"/>
      <c r="F21" s="38"/>
      <c r="G21" s="38"/>
      <c r="H21" s="38"/>
      <c r="I21" s="35" t="s">
        <v>26</v>
      </c>
      <c r="J21" s="33" t="s">
        <v>5</v>
      </c>
      <c r="K21" s="41"/>
    </row>
    <row r="22" spans="2:11" s="1" customFormat="1" ht="18" customHeight="1">
      <c r="B22" s="37"/>
      <c r="C22" s="38"/>
      <c r="D22" s="38"/>
      <c r="E22" s="33" t="s">
        <v>27</v>
      </c>
      <c r="F22" s="38"/>
      <c r="G22" s="38"/>
      <c r="H22" s="38"/>
      <c r="I22" s="35" t="s">
        <v>28</v>
      </c>
      <c r="J22" s="33" t="s">
        <v>5</v>
      </c>
      <c r="K22" s="41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41"/>
    </row>
    <row r="24" spans="2:11" s="1" customFormat="1" ht="14.45" customHeight="1">
      <c r="B24" s="37"/>
      <c r="C24" s="38"/>
      <c r="D24" s="35" t="s">
        <v>30</v>
      </c>
      <c r="E24" s="38"/>
      <c r="F24" s="38"/>
      <c r="G24" s="38"/>
      <c r="H24" s="38"/>
      <c r="I24" s="35" t="s">
        <v>26</v>
      </c>
      <c r="J24" s="33" t="s">
        <v>5</v>
      </c>
      <c r="K24" s="41"/>
    </row>
    <row r="25" spans="2:11" s="1" customFormat="1" ht="18" customHeight="1">
      <c r="B25" s="37"/>
      <c r="C25" s="38"/>
      <c r="D25" s="38"/>
      <c r="E25" s="33" t="s">
        <v>514</v>
      </c>
      <c r="F25" s="38"/>
      <c r="G25" s="38"/>
      <c r="H25" s="38"/>
      <c r="I25" s="35" t="s">
        <v>28</v>
      </c>
      <c r="J25" s="33" t="s">
        <v>5</v>
      </c>
      <c r="K25" s="41"/>
    </row>
    <row r="26" spans="2:11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41"/>
    </row>
    <row r="27" spans="2:11" s="1" customFormat="1" ht="14.45" customHeight="1">
      <c r="B27" s="37"/>
      <c r="C27" s="38"/>
      <c r="D27" s="35" t="s">
        <v>35</v>
      </c>
      <c r="E27" s="38"/>
      <c r="F27" s="38"/>
      <c r="G27" s="38"/>
      <c r="H27" s="38"/>
      <c r="I27" s="38"/>
      <c r="J27" s="38"/>
      <c r="K27" s="41"/>
    </row>
    <row r="28" spans="2:11" s="7" customFormat="1" ht="16.5" customHeight="1">
      <c r="B28" s="107"/>
      <c r="C28" s="108"/>
      <c r="D28" s="108"/>
      <c r="E28" s="288" t="s">
        <v>5</v>
      </c>
      <c r="F28" s="288"/>
      <c r="G28" s="288"/>
      <c r="H28" s="288"/>
      <c r="I28" s="108"/>
      <c r="J28" s="108"/>
      <c r="K28" s="109"/>
    </row>
    <row r="29" spans="2:11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25.35" customHeight="1">
      <c r="B31" s="37"/>
      <c r="C31" s="38"/>
      <c r="D31" s="111" t="s">
        <v>36</v>
      </c>
      <c r="E31" s="38"/>
      <c r="F31" s="38"/>
      <c r="G31" s="38"/>
      <c r="H31" s="38"/>
      <c r="I31" s="38"/>
      <c r="J31" s="112">
        <f>ROUND(J91,2)</f>
        <v>0</v>
      </c>
      <c r="K31" s="41"/>
    </row>
    <row r="32" spans="2:11" s="1" customFormat="1" ht="6.95" customHeight="1">
      <c r="B32" s="37"/>
      <c r="C32" s="38"/>
      <c r="D32" s="64"/>
      <c r="E32" s="64"/>
      <c r="F32" s="64"/>
      <c r="G32" s="64"/>
      <c r="H32" s="64"/>
      <c r="I32" s="64"/>
      <c r="J32" s="64"/>
      <c r="K32" s="110"/>
    </row>
    <row r="33" spans="2:11" s="1" customFormat="1" ht="14.45" customHeight="1">
      <c r="B33" s="37"/>
      <c r="C33" s="38"/>
      <c r="D33" s="38"/>
      <c r="E33" s="38"/>
      <c r="F33" s="42" t="s">
        <v>38</v>
      </c>
      <c r="G33" s="38"/>
      <c r="H33" s="38"/>
      <c r="I33" s="42" t="s">
        <v>37</v>
      </c>
      <c r="J33" s="42" t="s">
        <v>39</v>
      </c>
      <c r="K33" s="41"/>
    </row>
    <row r="34" spans="2:11" s="1" customFormat="1" ht="14.45" customHeight="1">
      <c r="B34" s="37"/>
      <c r="C34" s="38"/>
      <c r="D34" s="45" t="s">
        <v>40</v>
      </c>
      <c r="E34" s="45" t="s">
        <v>41</v>
      </c>
      <c r="F34" s="113">
        <f>ROUND(SUM(BE91:BE111), 2)</f>
        <v>0</v>
      </c>
      <c r="G34" s="38"/>
      <c r="H34" s="38"/>
      <c r="I34" s="114">
        <v>0.21</v>
      </c>
      <c r="J34" s="113">
        <f>ROUND(ROUND((SUM(BE91:BE111)), 2)*I34, 2)</f>
        <v>0</v>
      </c>
      <c r="K34" s="41"/>
    </row>
    <row r="35" spans="2:11" s="1" customFormat="1" ht="14.45" customHeight="1">
      <c r="B35" s="37"/>
      <c r="C35" s="38"/>
      <c r="D35" s="38"/>
      <c r="E35" s="45" t="s">
        <v>42</v>
      </c>
      <c r="F35" s="113">
        <f>ROUND(SUM(BF91:BF111), 2)</f>
        <v>0</v>
      </c>
      <c r="G35" s="38"/>
      <c r="H35" s="38"/>
      <c r="I35" s="114">
        <v>0.15</v>
      </c>
      <c r="J35" s="113">
        <f>ROUND(ROUND((SUM(BF91:BF111)), 2)*I35, 2)</f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43</v>
      </c>
      <c r="F36" s="113">
        <f>ROUND(SUM(BG91:BG111), 2)</f>
        <v>0</v>
      </c>
      <c r="G36" s="38"/>
      <c r="H36" s="38"/>
      <c r="I36" s="114">
        <v>0.21</v>
      </c>
      <c r="J36" s="113">
        <v>0</v>
      </c>
      <c r="K36" s="41"/>
    </row>
    <row r="37" spans="2:11" s="1" customFormat="1" ht="14.45" hidden="1" customHeight="1">
      <c r="B37" s="37"/>
      <c r="C37" s="38"/>
      <c r="D37" s="38"/>
      <c r="E37" s="45" t="s">
        <v>44</v>
      </c>
      <c r="F37" s="113">
        <f>ROUND(SUM(BH91:BH111), 2)</f>
        <v>0</v>
      </c>
      <c r="G37" s="38"/>
      <c r="H37" s="38"/>
      <c r="I37" s="114">
        <v>0.15</v>
      </c>
      <c r="J37" s="113">
        <v>0</v>
      </c>
      <c r="K37" s="41"/>
    </row>
    <row r="38" spans="2:11" s="1" customFormat="1" ht="14.45" hidden="1" customHeight="1">
      <c r="B38" s="37"/>
      <c r="C38" s="38"/>
      <c r="D38" s="38"/>
      <c r="E38" s="45" t="s">
        <v>45</v>
      </c>
      <c r="F38" s="113">
        <f>ROUND(SUM(BI91:BI111), 2)</f>
        <v>0</v>
      </c>
      <c r="G38" s="38"/>
      <c r="H38" s="38"/>
      <c r="I38" s="114">
        <v>0</v>
      </c>
      <c r="J38" s="113">
        <v>0</v>
      </c>
      <c r="K38" s="41"/>
    </row>
    <row r="39" spans="2:11" s="1" customFormat="1" ht="6.95" customHeight="1">
      <c r="B39" s="37"/>
      <c r="C39" s="38"/>
      <c r="D39" s="38"/>
      <c r="E39" s="38"/>
      <c r="F39" s="38"/>
      <c r="G39" s="38"/>
      <c r="H39" s="38"/>
      <c r="I39" s="38"/>
      <c r="J39" s="38"/>
      <c r="K39" s="41"/>
    </row>
    <row r="40" spans="2:11" s="1" customFormat="1" ht="25.35" customHeight="1">
      <c r="B40" s="37"/>
      <c r="C40" s="115"/>
      <c r="D40" s="116" t="s">
        <v>46</v>
      </c>
      <c r="E40" s="67"/>
      <c r="F40" s="67"/>
      <c r="G40" s="117" t="s">
        <v>47</v>
      </c>
      <c r="H40" s="118" t="s">
        <v>48</v>
      </c>
      <c r="I40" s="67"/>
      <c r="J40" s="119">
        <f>SUM(J31:J38)</f>
        <v>0</v>
      </c>
      <c r="K40" s="120"/>
    </row>
    <row r="41" spans="2:11" s="1" customFormat="1" ht="14.45" customHeight="1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5" spans="2:11" s="1" customFormat="1" ht="6.95" customHeight="1">
      <c r="B45" s="55"/>
      <c r="C45" s="56"/>
      <c r="D45" s="56"/>
      <c r="E45" s="56"/>
      <c r="F45" s="56"/>
      <c r="G45" s="56"/>
      <c r="H45" s="56"/>
      <c r="I45" s="56"/>
      <c r="J45" s="56"/>
      <c r="K45" s="121"/>
    </row>
    <row r="46" spans="2:11" s="1" customFormat="1" ht="36.950000000000003" customHeight="1">
      <c r="B46" s="37"/>
      <c r="C46" s="29" t="s">
        <v>146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6.95" customHeight="1">
      <c r="B47" s="37"/>
      <c r="C47" s="38"/>
      <c r="D47" s="38"/>
      <c r="E47" s="38"/>
      <c r="F47" s="38"/>
      <c r="G47" s="38"/>
      <c r="H47" s="38"/>
      <c r="I47" s="38"/>
      <c r="J47" s="38"/>
      <c r="K47" s="41"/>
    </row>
    <row r="48" spans="2:11" s="1" customFormat="1" ht="14.45" customHeight="1">
      <c r="B48" s="37"/>
      <c r="C48" s="35" t="s">
        <v>17</v>
      </c>
      <c r="D48" s="38"/>
      <c r="E48" s="38"/>
      <c r="F48" s="38"/>
      <c r="G48" s="38"/>
      <c r="H48" s="38"/>
      <c r="I48" s="38"/>
      <c r="J48" s="38"/>
      <c r="K48" s="41"/>
    </row>
    <row r="49" spans="2:47" s="1" customFormat="1" ht="16.5" customHeight="1">
      <c r="B49" s="37"/>
      <c r="C49" s="38"/>
      <c r="D49" s="38"/>
      <c r="E49" s="323" t="str">
        <f>E7</f>
        <v>Akce č. 999 612-16 K Barrandovu, most X 034, Praha 5 - severní a jižní most</v>
      </c>
      <c r="F49" s="324"/>
      <c r="G49" s="324"/>
      <c r="H49" s="324"/>
      <c r="I49" s="38"/>
      <c r="J49" s="38"/>
      <c r="K49" s="41"/>
    </row>
    <row r="50" spans="2:47">
      <c r="B50" s="27"/>
      <c r="C50" s="35" t="s">
        <v>138</v>
      </c>
      <c r="D50" s="28"/>
      <c r="E50" s="28"/>
      <c r="F50" s="28"/>
      <c r="G50" s="28"/>
      <c r="H50" s="28"/>
      <c r="I50" s="28"/>
      <c r="J50" s="28"/>
      <c r="K50" s="30"/>
    </row>
    <row r="51" spans="2:47" ht="16.5" customHeight="1">
      <c r="B51" s="27"/>
      <c r="C51" s="28"/>
      <c r="D51" s="28"/>
      <c r="E51" s="323" t="s">
        <v>507</v>
      </c>
      <c r="F51" s="286"/>
      <c r="G51" s="286"/>
      <c r="H51" s="286"/>
      <c r="I51" s="28"/>
      <c r="J51" s="28"/>
      <c r="K51" s="30"/>
    </row>
    <row r="52" spans="2:47">
      <c r="B52" s="27"/>
      <c r="C52" s="35" t="s">
        <v>140</v>
      </c>
      <c r="D52" s="28"/>
      <c r="E52" s="28"/>
      <c r="F52" s="28"/>
      <c r="G52" s="28"/>
      <c r="H52" s="28"/>
      <c r="I52" s="28"/>
      <c r="J52" s="28"/>
      <c r="K52" s="30"/>
    </row>
    <row r="53" spans="2:47" s="1" customFormat="1" ht="16.5" customHeight="1">
      <c r="B53" s="37"/>
      <c r="C53" s="38"/>
      <c r="D53" s="38"/>
      <c r="E53" s="306" t="s">
        <v>734</v>
      </c>
      <c r="F53" s="325"/>
      <c r="G53" s="325"/>
      <c r="H53" s="325"/>
      <c r="I53" s="38"/>
      <c r="J53" s="38"/>
      <c r="K53" s="41"/>
    </row>
    <row r="54" spans="2:47" s="1" customFormat="1" ht="14.45" customHeight="1">
      <c r="B54" s="37"/>
      <c r="C54" s="35" t="s">
        <v>509</v>
      </c>
      <c r="D54" s="38"/>
      <c r="E54" s="38"/>
      <c r="F54" s="38"/>
      <c r="G54" s="38"/>
      <c r="H54" s="38"/>
      <c r="I54" s="38"/>
      <c r="J54" s="38"/>
      <c r="K54" s="41"/>
    </row>
    <row r="55" spans="2:47" s="1" customFormat="1" ht="17.25" customHeight="1">
      <c r="B55" s="37"/>
      <c r="C55" s="38"/>
      <c r="D55" s="38"/>
      <c r="E55" s="326" t="str">
        <f>E13</f>
        <v>SO402/TSK - SO402/TSK PRÁCE</v>
      </c>
      <c r="F55" s="325"/>
      <c r="G55" s="325"/>
      <c r="H55" s="325"/>
      <c r="I55" s="38"/>
      <c r="J55" s="38"/>
      <c r="K55" s="41"/>
    </row>
    <row r="56" spans="2:47" s="1" customFormat="1" ht="6.95" customHeight="1">
      <c r="B56" s="37"/>
      <c r="C56" s="38"/>
      <c r="D56" s="38"/>
      <c r="E56" s="38"/>
      <c r="F56" s="38"/>
      <c r="G56" s="38"/>
      <c r="H56" s="38"/>
      <c r="I56" s="38"/>
      <c r="J56" s="38"/>
      <c r="K56" s="41"/>
    </row>
    <row r="57" spans="2:47" s="1" customFormat="1" ht="18" customHeight="1">
      <c r="B57" s="37"/>
      <c r="C57" s="35" t="s">
        <v>21</v>
      </c>
      <c r="D57" s="38"/>
      <c r="E57" s="38"/>
      <c r="F57" s="33" t="str">
        <f>F16</f>
        <v>Praha 5 - Hlubočepy</v>
      </c>
      <c r="G57" s="38"/>
      <c r="H57" s="38"/>
      <c r="I57" s="35" t="s">
        <v>23</v>
      </c>
      <c r="J57" s="105" t="str">
        <f>IF(J16="","",J16)</f>
        <v>18.12.2017</v>
      </c>
      <c r="K57" s="41"/>
    </row>
    <row r="58" spans="2:47" s="1" customFormat="1" ht="6.95" customHeight="1">
      <c r="B58" s="37"/>
      <c r="C58" s="38"/>
      <c r="D58" s="38"/>
      <c r="E58" s="38"/>
      <c r="F58" s="38"/>
      <c r="G58" s="38"/>
      <c r="H58" s="38"/>
      <c r="I58" s="38"/>
      <c r="J58" s="38"/>
      <c r="K58" s="41"/>
    </row>
    <row r="59" spans="2:47" s="1" customFormat="1">
      <c r="B59" s="37"/>
      <c r="C59" s="35" t="s">
        <v>25</v>
      </c>
      <c r="D59" s="38"/>
      <c r="E59" s="38"/>
      <c r="F59" s="33" t="str">
        <f>E19</f>
        <v>TOP CON SERVIS s.r.o.</v>
      </c>
      <c r="G59" s="38"/>
      <c r="H59" s="38"/>
      <c r="I59" s="35" t="s">
        <v>30</v>
      </c>
      <c r="J59" s="288" t="str">
        <f>E25</f>
        <v>Ing. Pavel Nejedlý</v>
      </c>
      <c r="K59" s="41"/>
    </row>
    <row r="60" spans="2:47" s="1" customFormat="1" ht="14.45" customHeight="1">
      <c r="B60" s="37"/>
      <c r="C60" s="35" t="s">
        <v>29</v>
      </c>
      <c r="D60" s="38"/>
      <c r="E60" s="38"/>
      <c r="F60" s="33" t="str">
        <f>IF(E22="","",E22)</f>
        <v xml:space="preserve"> </v>
      </c>
      <c r="G60" s="38"/>
      <c r="H60" s="38"/>
      <c r="I60" s="38"/>
      <c r="J60" s="327"/>
      <c r="K60" s="41"/>
    </row>
    <row r="61" spans="2:47" s="1" customFormat="1" ht="10.3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47" s="1" customFormat="1" ht="29.25" customHeight="1">
      <c r="B62" s="37"/>
      <c r="C62" s="122" t="s">
        <v>147</v>
      </c>
      <c r="D62" s="115"/>
      <c r="E62" s="115"/>
      <c r="F62" s="115"/>
      <c r="G62" s="115"/>
      <c r="H62" s="115"/>
      <c r="I62" s="115"/>
      <c r="J62" s="123" t="s">
        <v>148</v>
      </c>
      <c r="K62" s="124"/>
    </row>
    <row r="63" spans="2:47" s="1" customFormat="1" ht="10.3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47" s="1" customFormat="1" ht="29.25" customHeight="1">
      <c r="B64" s="37"/>
      <c r="C64" s="125" t="s">
        <v>149</v>
      </c>
      <c r="D64" s="38"/>
      <c r="E64" s="38"/>
      <c r="F64" s="38"/>
      <c r="G64" s="38"/>
      <c r="H64" s="38"/>
      <c r="I64" s="38"/>
      <c r="J64" s="112">
        <f>J91</f>
        <v>0</v>
      </c>
      <c r="K64" s="41"/>
      <c r="AU64" s="23" t="s">
        <v>150</v>
      </c>
    </row>
    <row r="65" spans="2:12" s="8" customFormat="1" ht="24.95" customHeight="1">
      <c r="B65" s="126"/>
      <c r="C65" s="127"/>
      <c r="D65" s="128" t="s">
        <v>515</v>
      </c>
      <c r="E65" s="129"/>
      <c r="F65" s="129"/>
      <c r="G65" s="129"/>
      <c r="H65" s="129"/>
      <c r="I65" s="129"/>
      <c r="J65" s="130">
        <f>J92</f>
        <v>0</v>
      </c>
      <c r="K65" s="131"/>
    </row>
    <row r="66" spans="2:12" s="9" customFormat="1" ht="19.899999999999999" customHeight="1">
      <c r="B66" s="132"/>
      <c r="C66" s="133"/>
      <c r="D66" s="134" t="s">
        <v>516</v>
      </c>
      <c r="E66" s="135"/>
      <c r="F66" s="135"/>
      <c r="G66" s="135"/>
      <c r="H66" s="135"/>
      <c r="I66" s="135"/>
      <c r="J66" s="136">
        <f>J93</f>
        <v>0</v>
      </c>
      <c r="K66" s="137"/>
    </row>
    <row r="67" spans="2:12" s="9" customFormat="1" ht="19.899999999999999" customHeight="1">
      <c r="B67" s="132"/>
      <c r="C67" s="133"/>
      <c r="D67" s="134" t="s">
        <v>517</v>
      </c>
      <c r="E67" s="135"/>
      <c r="F67" s="135"/>
      <c r="G67" s="135"/>
      <c r="H67" s="135"/>
      <c r="I67" s="135"/>
      <c r="J67" s="136">
        <f>J101</f>
        <v>0</v>
      </c>
      <c r="K67" s="137"/>
    </row>
    <row r="68" spans="2:12" s="1" customFormat="1" ht="21.75" customHeight="1">
      <c r="B68" s="37"/>
      <c r="C68" s="38"/>
      <c r="D68" s="38"/>
      <c r="E68" s="38"/>
      <c r="F68" s="38"/>
      <c r="G68" s="38"/>
      <c r="H68" s="38"/>
      <c r="I68" s="38"/>
      <c r="J68" s="38"/>
      <c r="K68" s="4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53"/>
      <c r="J69" s="53"/>
      <c r="K69" s="54"/>
    </row>
    <row r="73" spans="2:12" s="1" customFormat="1" ht="6.95" customHeight="1"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37"/>
    </row>
    <row r="74" spans="2:12" s="1" customFormat="1" ht="36.950000000000003" customHeight="1">
      <c r="B74" s="37"/>
      <c r="C74" s="57" t="s">
        <v>154</v>
      </c>
      <c r="L74" s="37"/>
    </row>
    <row r="75" spans="2:12" s="1" customFormat="1" ht="6.95" customHeight="1">
      <c r="B75" s="37"/>
      <c r="L75" s="37"/>
    </row>
    <row r="76" spans="2:12" s="1" customFormat="1" ht="14.45" customHeight="1">
      <c r="B76" s="37"/>
      <c r="C76" s="59" t="s">
        <v>17</v>
      </c>
      <c r="L76" s="37"/>
    </row>
    <row r="77" spans="2:12" s="1" customFormat="1" ht="16.5" customHeight="1">
      <c r="B77" s="37"/>
      <c r="E77" s="328" t="str">
        <f>E7</f>
        <v>Akce č. 999 612-16 K Barrandovu, most X 034, Praha 5 - severní a jižní most</v>
      </c>
      <c r="F77" s="329"/>
      <c r="G77" s="329"/>
      <c r="H77" s="329"/>
      <c r="L77" s="37"/>
    </row>
    <row r="78" spans="2:12">
      <c r="B78" s="27"/>
      <c r="C78" s="59" t="s">
        <v>138</v>
      </c>
      <c r="L78" s="27"/>
    </row>
    <row r="79" spans="2:12" ht="16.5" customHeight="1">
      <c r="B79" s="27"/>
      <c r="E79" s="328" t="s">
        <v>507</v>
      </c>
      <c r="F79" s="322"/>
      <c r="G79" s="322"/>
      <c r="H79" s="322"/>
      <c r="L79" s="27"/>
    </row>
    <row r="80" spans="2:12">
      <c r="B80" s="27"/>
      <c r="C80" s="59" t="s">
        <v>140</v>
      </c>
      <c r="L80" s="27"/>
    </row>
    <row r="81" spans="2:65" s="1" customFormat="1" ht="16.5" customHeight="1">
      <c r="B81" s="37"/>
      <c r="E81" s="332" t="s">
        <v>734</v>
      </c>
      <c r="F81" s="330"/>
      <c r="G81" s="330"/>
      <c r="H81" s="330"/>
      <c r="L81" s="37"/>
    </row>
    <row r="82" spans="2:65" s="1" customFormat="1" ht="14.45" customHeight="1">
      <c r="B82" s="37"/>
      <c r="C82" s="59" t="s">
        <v>509</v>
      </c>
      <c r="L82" s="37"/>
    </row>
    <row r="83" spans="2:65" s="1" customFormat="1" ht="17.25" customHeight="1">
      <c r="B83" s="37"/>
      <c r="E83" s="299" t="str">
        <f>E13</f>
        <v>SO402/TSK - SO402/TSK PRÁCE</v>
      </c>
      <c r="F83" s="330"/>
      <c r="G83" s="330"/>
      <c r="H83" s="330"/>
      <c r="L83" s="37"/>
    </row>
    <row r="84" spans="2:65" s="1" customFormat="1" ht="6.95" customHeight="1">
      <c r="B84" s="37"/>
      <c r="L84" s="37"/>
    </row>
    <row r="85" spans="2:65" s="1" customFormat="1" ht="18" customHeight="1">
      <c r="B85" s="37"/>
      <c r="C85" s="59" t="s">
        <v>21</v>
      </c>
      <c r="F85" s="138" t="str">
        <f>F16</f>
        <v>Praha 5 - Hlubočepy</v>
      </c>
      <c r="I85" s="59" t="s">
        <v>23</v>
      </c>
      <c r="J85" s="63" t="str">
        <f>IF(J16="","",J16)</f>
        <v>18.12.2017</v>
      </c>
      <c r="L85" s="37"/>
    </row>
    <row r="86" spans="2:65" s="1" customFormat="1" ht="6.95" customHeight="1">
      <c r="B86" s="37"/>
      <c r="L86" s="37"/>
    </row>
    <row r="87" spans="2:65" s="1" customFormat="1">
      <c r="B87" s="37"/>
      <c r="C87" s="59" t="s">
        <v>25</v>
      </c>
      <c r="F87" s="138" t="str">
        <f>E19</f>
        <v>TOP CON SERVIS s.r.o.</v>
      </c>
      <c r="I87" s="59" t="s">
        <v>30</v>
      </c>
      <c r="J87" s="138" t="str">
        <f>E25</f>
        <v>Ing. Pavel Nejedlý</v>
      </c>
      <c r="L87" s="37"/>
    </row>
    <row r="88" spans="2:65" s="1" customFormat="1" ht="14.45" customHeight="1">
      <c r="B88" s="37"/>
      <c r="C88" s="59" t="s">
        <v>29</v>
      </c>
      <c r="F88" s="138" t="str">
        <f>IF(E22="","",E22)</f>
        <v xml:space="preserve"> </v>
      </c>
      <c r="L88" s="37"/>
    </row>
    <row r="89" spans="2:65" s="1" customFormat="1" ht="10.35" customHeight="1">
      <c r="B89" s="37"/>
      <c r="L89" s="37"/>
    </row>
    <row r="90" spans="2:65" s="10" customFormat="1" ht="29.25" customHeight="1">
      <c r="B90" s="139"/>
      <c r="C90" s="140" t="s">
        <v>155</v>
      </c>
      <c r="D90" s="141" t="s">
        <v>55</v>
      </c>
      <c r="E90" s="141" t="s">
        <v>51</v>
      </c>
      <c r="F90" s="141" t="s">
        <v>156</v>
      </c>
      <c r="G90" s="141" t="s">
        <v>157</v>
      </c>
      <c r="H90" s="141" t="s">
        <v>158</v>
      </c>
      <c r="I90" s="141" t="s">
        <v>159</v>
      </c>
      <c r="J90" s="141" t="s">
        <v>148</v>
      </c>
      <c r="K90" s="142" t="s">
        <v>160</v>
      </c>
      <c r="L90" s="139"/>
      <c r="M90" s="69" t="s">
        <v>161</v>
      </c>
      <c r="N90" s="70" t="s">
        <v>40</v>
      </c>
      <c r="O90" s="70" t="s">
        <v>162</v>
      </c>
      <c r="P90" s="70" t="s">
        <v>163</v>
      </c>
      <c r="Q90" s="70" t="s">
        <v>164</v>
      </c>
      <c r="R90" s="70" t="s">
        <v>165</v>
      </c>
      <c r="S90" s="70" t="s">
        <v>166</v>
      </c>
      <c r="T90" s="71" t="s">
        <v>167</v>
      </c>
    </row>
    <row r="91" spans="2:65" s="1" customFormat="1" ht="29.25" customHeight="1">
      <c r="B91" s="37"/>
      <c r="C91" s="73" t="s">
        <v>149</v>
      </c>
      <c r="J91" s="143">
        <f>BK91</f>
        <v>0</v>
      </c>
      <c r="L91" s="37"/>
      <c r="M91" s="72"/>
      <c r="N91" s="64"/>
      <c r="O91" s="64"/>
      <c r="P91" s="144">
        <f>P92</f>
        <v>32.792520000000003</v>
      </c>
      <c r="Q91" s="64"/>
      <c r="R91" s="144">
        <f>R92</f>
        <v>0.627</v>
      </c>
      <c r="S91" s="64"/>
      <c r="T91" s="145">
        <f>T92</f>
        <v>1.32</v>
      </c>
      <c r="AT91" s="23" t="s">
        <v>69</v>
      </c>
      <c r="AU91" s="23" t="s">
        <v>150</v>
      </c>
      <c r="BK91" s="146">
        <f>BK92</f>
        <v>0</v>
      </c>
    </row>
    <row r="92" spans="2:65" s="11" customFormat="1" ht="37.35" customHeight="1">
      <c r="B92" s="147"/>
      <c r="D92" s="148" t="s">
        <v>69</v>
      </c>
      <c r="E92" s="149" t="s">
        <v>289</v>
      </c>
      <c r="F92" s="149" t="s">
        <v>518</v>
      </c>
      <c r="J92" s="150">
        <f>BK92</f>
        <v>0</v>
      </c>
      <c r="L92" s="147"/>
      <c r="M92" s="151"/>
      <c r="N92" s="152"/>
      <c r="O92" s="152"/>
      <c r="P92" s="153">
        <f>P93+P101</f>
        <v>32.792520000000003</v>
      </c>
      <c r="Q92" s="152"/>
      <c r="R92" s="153">
        <f>R93+R101</f>
        <v>0.627</v>
      </c>
      <c r="S92" s="152"/>
      <c r="T92" s="154">
        <f>T93+T101</f>
        <v>1.32</v>
      </c>
      <c r="AR92" s="148" t="s">
        <v>107</v>
      </c>
      <c r="AT92" s="155" t="s">
        <v>69</v>
      </c>
      <c r="AU92" s="155" t="s">
        <v>70</v>
      </c>
      <c r="AY92" s="148" t="s">
        <v>170</v>
      </c>
      <c r="BK92" s="156">
        <f>BK93+BK101</f>
        <v>0</v>
      </c>
    </row>
    <row r="93" spans="2:65" s="11" customFormat="1" ht="19.899999999999999" customHeight="1">
      <c r="B93" s="147"/>
      <c r="D93" s="148" t="s">
        <v>69</v>
      </c>
      <c r="E93" s="157" t="s">
        <v>414</v>
      </c>
      <c r="F93" s="157" t="s">
        <v>519</v>
      </c>
      <c r="J93" s="158">
        <f>BK93</f>
        <v>0</v>
      </c>
      <c r="L93" s="147"/>
      <c r="M93" s="151"/>
      <c r="N93" s="152"/>
      <c r="O93" s="152"/>
      <c r="P93" s="153">
        <f>SUM(P94:P100)</f>
        <v>13.157999999999999</v>
      </c>
      <c r="Q93" s="152"/>
      <c r="R93" s="153">
        <f>SUM(R94:R100)</f>
        <v>0</v>
      </c>
      <c r="S93" s="152"/>
      <c r="T93" s="154">
        <f>SUM(T94:T100)</f>
        <v>0</v>
      </c>
      <c r="AR93" s="148" t="s">
        <v>107</v>
      </c>
      <c r="AT93" s="155" t="s">
        <v>69</v>
      </c>
      <c r="AU93" s="155" t="s">
        <v>77</v>
      </c>
      <c r="AY93" s="148" t="s">
        <v>170</v>
      </c>
      <c r="BK93" s="156">
        <f>SUM(BK94:BK100)</f>
        <v>0</v>
      </c>
    </row>
    <row r="94" spans="2:65" s="1" customFormat="1" ht="25.5" customHeight="1">
      <c r="B94" s="159"/>
      <c r="C94" s="160" t="s">
        <v>77</v>
      </c>
      <c r="D94" s="160" t="s">
        <v>173</v>
      </c>
      <c r="E94" s="161" t="s">
        <v>736</v>
      </c>
      <c r="F94" s="162" t="s">
        <v>737</v>
      </c>
      <c r="G94" s="163" t="s">
        <v>356</v>
      </c>
      <c r="H94" s="164">
        <v>1</v>
      </c>
      <c r="I94" s="165"/>
      <c r="J94" s="165">
        <f t="shared" ref="J94:J100" si="0">ROUND(I94*H94,2)</f>
        <v>0</v>
      </c>
      <c r="K94" s="162" t="s">
        <v>5</v>
      </c>
      <c r="L94" s="37"/>
      <c r="M94" s="166" t="s">
        <v>5</v>
      </c>
      <c r="N94" s="167" t="s">
        <v>41</v>
      </c>
      <c r="O94" s="168">
        <v>12.398</v>
      </c>
      <c r="P94" s="168">
        <f t="shared" ref="P94:P100" si="1">O94*H94</f>
        <v>12.398</v>
      </c>
      <c r="Q94" s="168">
        <v>0</v>
      </c>
      <c r="R94" s="168">
        <f t="shared" ref="R94:R100" si="2">Q94*H94</f>
        <v>0</v>
      </c>
      <c r="S94" s="168">
        <v>0</v>
      </c>
      <c r="T94" s="169">
        <f t="shared" ref="T94:T100" si="3">S94*H94</f>
        <v>0</v>
      </c>
      <c r="AR94" s="23" t="s">
        <v>419</v>
      </c>
      <c r="AT94" s="23" t="s">
        <v>173</v>
      </c>
      <c r="AU94" s="23" t="s">
        <v>80</v>
      </c>
      <c r="AY94" s="23" t="s">
        <v>170</v>
      </c>
      <c r="BE94" s="170">
        <f t="shared" ref="BE94:BE100" si="4">IF(N94="základní",J94,0)</f>
        <v>0</v>
      </c>
      <c r="BF94" s="170">
        <f t="shared" ref="BF94:BF100" si="5">IF(N94="snížená",J94,0)</f>
        <v>0</v>
      </c>
      <c r="BG94" s="170">
        <f t="shared" ref="BG94:BG100" si="6">IF(N94="zákl. přenesená",J94,0)</f>
        <v>0</v>
      </c>
      <c r="BH94" s="170">
        <f t="shared" ref="BH94:BH100" si="7">IF(N94="sníž. přenesená",J94,0)</f>
        <v>0</v>
      </c>
      <c r="BI94" s="170">
        <f t="shared" ref="BI94:BI100" si="8">IF(N94="nulová",J94,0)</f>
        <v>0</v>
      </c>
      <c r="BJ94" s="23" t="s">
        <v>77</v>
      </c>
      <c r="BK94" s="170">
        <f t="shared" ref="BK94:BK100" si="9">ROUND(I94*H94,2)</f>
        <v>0</v>
      </c>
      <c r="BL94" s="23" t="s">
        <v>419</v>
      </c>
      <c r="BM94" s="23" t="s">
        <v>738</v>
      </c>
    </row>
    <row r="95" spans="2:65" s="1" customFormat="1" ht="25.5" customHeight="1">
      <c r="B95" s="159"/>
      <c r="C95" s="160" t="s">
        <v>80</v>
      </c>
      <c r="D95" s="160" t="s">
        <v>173</v>
      </c>
      <c r="E95" s="161" t="s">
        <v>523</v>
      </c>
      <c r="F95" s="162" t="s">
        <v>524</v>
      </c>
      <c r="G95" s="163" t="s">
        <v>356</v>
      </c>
      <c r="H95" s="164">
        <v>4</v>
      </c>
      <c r="I95" s="165"/>
      <c r="J95" s="165">
        <f t="shared" si="0"/>
        <v>0</v>
      </c>
      <c r="K95" s="162" t="s">
        <v>5</v>
      </c>
      <c r="L95" s="37"/>
      <c r="M95" s="166" t="s">
        <v>5</v>
      </c>
      <c r="N95" s="167" t="s">
        <v>41</v>
      </c>
      <c r="O95" s="168">
        <v>0.19</v>
      </c>
      <c r="P95" s="168">
        <f t="shared" si="1"/>
        <v>0.76</v>
      </c>
      <c r="Q95" s="168">
        <v>0</v>
      </c>
      <c r="R95" s="168">
        <f t="shared" si="2"/>
        <v>0</v>
      </c>
      <c r="S95" s="168">
        <v>0</v>
      </c>
      <c r="T95" s="169">
        <f t="shared" si="3"/>
        <v>0</v>
      </c>
      <c r="AR95" s="23" t="s">
        <v>419</v>
      </c>
      <c r="AT95" s="23" t="s">
        <v>173</v>
      </c>
      <c r="AU95" s="23" t="s">
        <v>80</v>
      </c>
      <c r="AY95" s="23" t="s">
        <v>170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23" t="s">
        <v>77</v>
      </c>
      <c r="BK95" s="170">
        <f t="shared" si="9"/>
        <v>0</v>
      </c>
      <c r="BL95" s="23" t="s">
        <v>419</v>
      </c>
      <c r="BM95" s="23" t="s">
        <v>739</v>
      </c>
    </row>
    <row r="96" spans="2:65" s="1" customFormat="1" ht="16.5" customHeight="1">
      <c r="B96" s="159"/>
      <c r="C96" s="160" t="s">
        <v>107</v>
      </c>
      <c r="D96" s="160" t="s">
        <v>173</v>
      </c>
      <c r="E96" s="161" t="s">
        <v>740</v>
      </c>
      <c r="F96" s="162" t="s">
        <v>741</v>
      </c>
      <c r="G96" s="163" t="s">
        <v>258</v>
      </c>
      <c r="H96" s="164">
        <v>330</v>
      </c>
      <c r="I96" s="165"/>
      <c r="J96" s="165">
        <f t="shared" si="0"/>
        <v>0</v>
      </c>
      <c r="K96" s="162" t="s">
        <v>5</v>
      </c>
      <c r="L96" s="37"/>
      <c r="M96" s="166" t="s">
        <v>5</v>
      </c>
      <c r="N96" s="167" t="s">
        <v>41</v>
      </c>
      <c r="O96" s="168">
        <v>0</v>
      </c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23" t="s">
        <v>419</v>
      </c>
      <c r="AT96" s="23" t="s">
        <v>173</v>
      </c>
      <c r="AU96" s="23" t="s">
        <v>80</v>
      </c>
      <c r="AY96" s="23" t="s">
        <v>170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23" t="s">
        <v>77</v>
      </c>
      <c r="BK96" s="170">
        <f t="shared" si="9"/>
        <v>0</v>
      </c>
      <c r="BL96" s="23" t="s">
        <v>419</v>
      </c>
      <c r="BM96" s="23" t="s">
        <v>742</v>
      </c>
    </row>
    <row r="97" spans="2:65" s="1" customFormat="1" ht="16.5" customHeight="1">
      <c r="B97" s="159"/>
      <c r="C97" s="160" t="s">
        <v>177</v>
      </c>
      <c r="D97" s="160" t="s">
        <v>173</v>
      </c>
      <c r="E97" s="161" t="s">
        <v>563</v>
      </c>
      <c r="F97" s="162" t="s">
        <v>564</v>
      </c>
      <c r="G97" s="163" t="s">
        <v>565</v>
      </c>
      <c r="H97" s="164">
        <v>1</v>
      </c>
      <c r="I97" s="165"/>
      <c r="J97" s="165">
        <f t="shared" si="0"/>
        <v>0</v>
      </c>
      <c r="K97" s="162" t="s">
        <v>5</v>
      </c>
      <c r="L97" s="37"/>
      <c r="M97" s="166" t="s">
        <v>5</v>
      </c>
      <c r="N97" s="167" t="s">
        <v>41</v>
      </c>
      <c r="O97" s="168">
        <v>0</v>
      </c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23" t="s">
        <v>419</v>
      </c>
      <c r="AT97" s="23" t="s">
        <v>173</v>
      </c>
      <c r="AU97" s="23" t="s">
        <v>80</v>
      </c>
      <c r="AY97" s="23" t="s">
        <v>170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23" t="s">
        <v>77</v>
      </c>
      <c r="BK97" s="170">
        <f t="shared" si="9"/>
        <v>0</v>
      </c>
      <c r="BL97" s="23" t="s">
        <v>419</v>
      </c>
      <c r="BM97" s="23" t="s">
        <v>743</v>
      </c>
    </row>
    <row r="98" spans="2:65" s="1" customFormat="1" ht="25.5" customHeight="1">
      <c r="B98" s="159"/>
      <c r="C98" s="160" t="s">
        <v>192</v>
      </c>
      <c r="D98" s="160" t="s">
        <v>173</v>
      </c>
      <c r="E98" s="161" t="s">
        <v>744</v>
      </c>
      <c r="F98" s="162" t="s">
        <v>745</v>
      </c>
      <c r="G98" s="163" t="s">
        <v>258</v>
      </c>
      <c r="H98" s="164">
        <v>330</v>
      </c>
      <c r="I98" s="165"/>
      <c r="J98" s="165">
        <f t="shared" si="0"/>
        <v>0</v>
      </c>
      <c r="K98" s="162" t="s">
        <v>5</v>
      </c>
      <c r="L98" s="37"/>
      <c r="M98" s="166" t="s">
        <v>5</v>
      </c>
      <c r="N98" s="167" t="s">
        <v>41</v>
      </c>
      <c r="O98" s="168">
        <v>0</v>
      </c>
      <c r="P98" s="168">
        <f t="shared" si="1"/>
        <v>0</v>
      </c>
      <c r="Q98" s="168">
        <v>0</v>
      </c>
      <c r="R98" s="168">
        <f t="shared" si="2"/>
        <v>0</v>
      </c>
      <c r="S98" s="168">
        <v>0</v>
      </c>
      <c r="T98" s="169">
        <f t="shared" si="3"/>
        <v>0</v>
      </c>
      <c r="AR98" s="23" t="s">
        <v>419</v>
      </c>
      <c r="AT98" s="23" t="s">
        <v>173</v>
      </c>
      <c r="AU98" s="23" t="s">
        <v>80</v>
      </c>
      <c r="AY98" s="23" t="s">
        <v>170</v>
      </c>
      <c r="BE98" s="170">
        <f t="shared" si="4"/>
        <v>0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23" t="s">
        <v>77</v>
      </c>
      <c r="BK98" s="170">
        <f t="shared" si="9"/>
        <v>0</v>
      </c>
      <c r="BL98" s="23" t="s">
        <v>419</v>
      </c>
      <c r="BM98" s="23" t="s">
        <v>746</v>
      </c>
    </row>
    <row r="99" spans="2:65" s="1" customFormat="1" ht="16.5" customHeight="1">
      <c r="B99" s="159"/>
      <c r="C99" s="160" t="s">
        <v>197</v>
      </c>
      <c r="D99" s="160" t="s">
        <v>173</v>
      </c>
      <c r="E99" s="161" t="s">
        <v>747</v>
      </c>
      <c r="F99" s="162" t="s">
        <v>748</v>
      </c>
      <c r="G99" s="163" t="s">
        <v>356</v>
      </c>
      <c r="H99" s="164">
        <v>3</v>
      </c>
      <c r="I99" s="165"/>
      <c r="J99" s="165">
        <f t="shared" si="0"/>
        <v>0</v>
      </c>
      <c r="K99" s="162" t="s">
        <v>5</v>
      </c>
      <c r="L99" s="37"/>
      <c r="M99" s="166" t="s">
        <v>5</v>
      </c>
      <c r="N99" s="167" t="s">
        <v>41</v>
      </c>
      <c r="O99" s="168">
        <v>0</v>
      </c>
      <c r="P99" s="168">
        <f t="shared" si="1"/>
        <v>0</v>
      </c>
      <c r="Q99" s="168">
        <v>0</v>
      </c>
      <c r="R99" s="168">
        <f t="shared" si="2"/>
        <v>0</v>
      </c>
      <c r="S99" s="168">
        <v>0</v>
      </c>
      <c r="T99" s="169">
        <f t="shared" si="3"/>
        <v>0</v>
      </c>
      <c r="AR99" s="23" t="s">
        <v>575</v>
      </c>
      <c r="AT99" s="23" t="s">
        <v>173</v>
      </c>
      <c r="AU99" s="23" t="s">
        <v>80</v>
      </c>
      <c r="AY99" s="23" t="s">
        <v>170</v>
      </c>
      <c r="BE99" s="170">
        <f t="shared" si="4"/>
        <v>0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23" t="s">
        <v>77</v>
      </c>
      <c r="BK99" s="170">
        <f t="shared" si="9"/>
        <v>0</v>
      </c>
      <c r="BL99" s="23" t="s">
        <v>575</v>
      </c>
      <c r="BM99" s="23" t="s">
        <v>749</v>
      </c>
    </row>
    <row r="100" spans="2:65" s="1" customFormat="1" ht="25.5" customHeight="1">
      <c r="B100" s="159"/>
      <c r="C100" s="160" t="s">
        <v>204</v>
      </c>
      <c r="D100" s="160" t="s">
        <v>173</v>
      </c>
      <c r="E100" s="161" t="s">
        <v>750</v>
      </c>
      <c r="F100" s="162" t="s">
        <v>751</v>
      </c>
      <c r="G100" s="163" t="s">
        <v>611</v>
      </c>
      <c r="H100" s="164">
        <v>4</v>
      </c>
      <c r="I100" s="165"/>
      <c r="J100" s="165">
        <f t="shared" si="0"/>
        <v>0</v>
      </c>
      <c r="K100" s="162" t="s">
        <v>5</v>
      </c>
      <c r="L100" s="37"/>
      <c r="M100" s="166" t="s">
        <v>5</v>
      </c>
      <c r="N100" s="167" t="s">
        <v>41</v>
      </c>
      <c r="O100" s="168">
        <v>0</v>
      </c>
      <c r="P100" s="168">
        <f t="shared" si="1"/>
        <v>0</v>
      </c>
      <c r="Q100" s="168">
        <v>0</v>
      </c>
      <c r="R100" s="168">
        <f t="shared" si="2"/>
        <v>0</v>
      </c>
      <c r="S100" s="168">
        <v>0</v>
      </c>
      <c r="T100" s="169">
        <f t="shared" si="3"/>
        <v>0</v>
      </c>
      <c r="AR100" s="23" t="s">
        <v>419</v>
      </c>
      <c r="AT100" s="23" t="s">
        <v>173</v>
      </c>
      <c r="AU100" s="23" t="s">
        <v>80</v>
      </c>
      <c r="AY100" s="23" t="s">
        <v>170</v>
      </c>
      <c r="BE100" s="170">
        <f t="shared" si="4"/>
        <v>0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23" t="s">
        <v>77</v>
      </c>
      <c r="BK100" s="170">
        <f t="shared" si="9"/>
        <v>0</v>
      </c>
      <c r="BL100" s="23" t="s">
        <v>419</v>
      </c>
      <c r="BM100" s="23" t="s">
        <v>752</v>
      </c>
    </row>
    <row r="101" spans="2:65" s="11" customFormat="1" ht="29.85" customHeight="1">
      <c r="B101" s="147"/>
      <c r="D101" s="148" t="s">
        <v>69</v>
      </c>
      <c r="E101" s="157" t="s">
        <v>440</v>
      </c>
      <c r="F101" s="157" t="s">
        <v>577</v>
      </c>
      <c r="J101" s="158">
        <f>BK101</f>
        <v>0</v>
      </c>
      <c r="L101" s="147"/>
      <c r="M101" s="151"/>
      <c r="N101" s="152"/>
      <c r="O101" s="152"/>
      <c r="P101" s="153">
        <f>SUM(P102:P111)</f>
        <v>19.634520000000002</v>
      </c>
      <c r="Q101" s="152"/>
      <c r="R101" s="153">
        <f>SUM(R102:R111)</f>
        <v>0.627</v>
      </c>
      <c r="S101" s="152"/>
      <c r="T101" s="154">
        <f>SUM(T102:T111)</f>
        <v>1.32</v>
      </c>
      <c r="AR101" s="148" t="s">
        <v>107</v>
      </c>
      <c r="AT101" s="155" t="s">
        <v>69</v>
      </c>
      <c r="AU101" s="155" t="s">
        <v>77</v>
      </c>
      <c r="AY101" s="148" t="s">
        <v>170</v>
      </c>
      <c r="BK101" s="156">
        <f>SUM(BK102:BK111)</f>
        <v>0</v>
      </c>
    </row>
    <row r="102" spans="2:65" s="1" customFormat="1" ht="16.5" customHeight="1">
      <c r="B102" s="159"/>
      <c r="C102" s="160" t="s">
        <v>209</v>
      </c>
      <c r="D102" s="160" t="s">
        <v>173</v>
      </c>
      <c r="E102" s="161" t="s">
        <v>678</v>
      </c>
      <c r="F102" s="162" t="s">
        <v>679</v>
      </c>
      <c r="G102" s="163" t="s">
        <v>680</v>
      </c>
      <c r="H102" s="164">
        <v>0.11</v>
      </c>
      <c r="I102" s="165"/>
      <c r="J102" s="165">
        <f t="shared" ref="J102:J111" si="10">ROUND(I102*H102,2)</f>
        <v>0</v>
      </c>
      <c r="K102" s="162" t="s">
        <v>5</v>
      </c>
      <c r="L102" s="37"/>
      <c r="M102" s="166" t="s">
        <v>5</v>
      </c>
      <c r="N102" s="167" t="s">
        <v>41</v>
      </c>
      <c r="O102" s="168">
        <v>0</v>
      </c>
      <c r="P102" s="168">
        <f t="shared" ref="P102:P111" si="11">O102*H102</f>
        <v>0</v>
      </c>
      <c r="Q102" s="168">
        <v>0</v>
      </c>
      <c r="R102" s="168">
        <f t="shared" ref="R102:R111" si="12">Q102*H102</f>
        <v>0</v>
      </c>
      <c r="S102" s="168">
        <v>0</v>
      </c>
      <c r="T102" s="169">
        <f t="shared" ref="T102:T111" si="13">S102*H102</f>
        <v>0</v>
      </c>
      <c r="AR102" s="23" t="s">
        <v>681</v>
      </c>
      <c r="AT102" s="23" t="s">
        <v>173</v>
      </c>
      <c r="AU102" s="23" t="s">
        <v>80</v>
      </c>
      <c r="AY102" s="23" t="s">
        <v>170</v>
      </c>
      <c r="BE102" s="170">
        <f t="shared" ref="BE102:BE111" si="14">IF(N102="základní",J102,0)</f>
        <v>0</v>
      </c>
      <c r="BF102" s="170">
        <f t="shared" ref="BF102:BF111" si="15">IF(N102="snížená",J102,0)</f>
        <v>0</v>
      </c>
      <c r="BG102" s="170">
        <f t="shared" ref="BG102:BG111" si="16">IF(N102="zákl. přenesená",J102,0)</f>
        <v>0</v>
      </c>
      <c r="BH102" s="170">
        <f t="shared" ref="BH102:BH111" si="17">IF(N102="sníž. přenesená",J102,0)</f>
        <v>0</v>
      </c>
      <c r="BI102" s="170">
        <f t="shared" ref="BI102:BI111" si="18">IF(N102="nulová",J102,0)</f>
        <v>0</v>
      </c>
      <c r="BJ102" s="23" t="s">
        <v>77</v>
      </c>
      <c r="BK102" s="170">
        <f t="shared" ref="BK102:BK111" si="19">ROUND(I102*H102,2)</f>
        <v>0</v>
      </c>
      <c r="BL102" s="23" t="s">
        <v>681</v>
      </c>
      <c r="BM102" s="23" t="s">
        <v>753</v>
      </c>
    </row>
    <row r="103" spans="2:65" s="1" customFormat="1" ht="16.5" customHeight="1">
      <c r="B103" s="159"/>
      <c r="C103" s="160" t="s">
        <v>171</v>
      </c>
      <c r="D103" s="160" t="s">
        <v>173</v>
      </c>
      <c r="E103" s="161" t="s">
        <v>683</v>
      </c>
      <c r="F103" s="162" t="s">
        <v>684</v>
      </c>
      <c r="G103" s="163" t="s">
        <v>565</v>
      </c>
      <c r="H103" s="164">
        <v>1</v>
      </c>
      <c r="I103" s="165"/>
      <c r="J103" s="165">
        <f t="shared" si="10"/>
        <v>0</v>
      </c>
      <c r="K103" s="162" t="s">
        <v>5</v>
      </c>
      <c r="L103" s="37"/>
      <c r="M103" s="166" t="s">
        <v>5</v>
      </c>
      <c r="N103" s="167" t="s">
        <v>41</v>
      </c>
      <c r="O103" s="168">
        <v>0</v>
      </c>
      <c r="P103" s="168">
        <f t="shared" si="11"/>
        <v>0</v>
      </c>
      <c r="Q103" s="168">
        <v>0</v>
      </c>
      <c r="R103" s="168">
        <f t="shared" si="12"/>
        <v>0</v>
      </c>
      <c r="S103" s="168">
        <v>0</v>
      </c>
      <c r="T103" s="169">
        <f t="shared" si="13"/>
        <v>0</v>
      </c>
      <c r="AR103" s="23" t="s">
        <v>681</v>
      </c>
      <c r="AT103" s="23" t="s">
        <v>173</v>
      </c>
      <c r="AU103" s="23" t="s">
        <v>80</v>
      </c>
      <c r="AY103" s="23" t="s">
        <v>170</v>
      </c>
      <c r="BE103" s="170">
        <f t="shared" si="14"/>
        <v>0</v>
      </c>
      <c r="BF103" s="170">
        <f t="shared" si="15"/>
        <v>0</v>
      </c>
      <c r="BG103" s="170">
        <f t="shared" si="16"/>
        <v>0</v>
      </c>
      <c r="BH103" s="170">
        <f t="shared" si="17"/>
        <v>0</v>
      </c>
      <c r="BI103" s="170">
        <f t="shared" si="18"/>
        <v>0</v>
      </c>
      <c r="BJ103" s="23" t="s">
        <v>77</v>
      </c>
      <c r="BK103" s="170">
        <f t="shared" si="19"/>
        <v>0</v>
      </c>
      <c r="BL103" s="23" t="s">
        <v>681</v>
      </c>
      <c r="BM103" s="23" t="s">
        <v>754</v>
      </c>
    </row>
    <row r="104" spans="2:65" s="1" customFormat="1" ht="16.5" customHeight="1">
      <c r="B104" s="159"/>
      <c r="C104" s="160" t="s">
        <v>218</v>
      </c>
      <c r="D104" s="160" t="s">
        <v>173</v>
      </c>
      <c r="E104" s="161" t="s">
        <v>578</v>
      </c>
      <c r="F104" s="162" t="s">
        <v>579</v>
      </c>
      <c r="G104" s="163" t="s">
        <v>356</v>
      </c>
      <c r="H104" s="164">
        <v>1</v>
      </c>
      <c r="I104" s="165"/>
      <c r="J104" s="165">
        <f t="shared" si="10"/>
        <v>0</v>
      </c>
      <c r="K104" s="162" t="s">
        <v>5</v>
      </c>
      <c r="L104" s="37"/>
      <c r="M104" s="166" t="s">
        <v>5</v>
      </c>
      <c r="N104" s="167" t="s">
        <v>41</v>
      </c>
      <c r="O104" s="168">
        <v>0</v>
      </c>
      <c r="P104" s="168">
        <f t="shared" si="11"/>
        <v>0</v>
      </c>
      <c r="Q104" s="168">
        <v>0</v>
      </c>
      <c r="R104" s="168">
        <f t="shared" si="12"/>
        <v>0</v>
      </c>
      <c r="S104" s="168">
        <v>0</v>
      </c>
      <c r="T104" s="169">
        <f t="shared" si="13"/>
        <v>0</v>
      </c>
      <c r="AR104" s="23" t="s">
        <v>419</v>
      </c>
      <c r="AT104" s="23" t="s">
        <v>173</v>
      </c>
      <c r="AU104" s="23" t="s">
        <v>80</v>
      </c>
      <c r="AY104" s="23" t="s">
        <v>170</v>
      </c>
      <c r="BE104" s="170">
        <f t="shared" si="14"/>
        <v>0</v>
      </c>
      <c r="BF104" s="170">
        <f t="shared" si="15"/>
        <v>0</v>
      </c>
      <c r="BG104" s="170">
        <f t="shared" si="16"/>
        <v>0</v>
      </c>
      <c r="BH104" s="170">
        <f t="shared" si="17"/>
        <v>0</v>
      </c>
      <c r="BI104" s="170">
        <f t="shared" si="18"/>
        <v>0</v>
      </c>
      <c r="BJ104" s="23" t="s">
        <v>77</v>
      </c>
      <c r="BK104" s="170">
        <f t="shared" si="19"/>
        <v>0</v>
      </c>
      <c r="BL104" s="23" t="s">
        <v>419</v>
      </c>
      <c r="BM104" s="23" t="s">
        <v>755</v>
      </c>
    </row>
    <row r="105" spans="2:65" s="1" customFormat="1" ht="25.5" customHeight="1">
      <c r="B105" s="159"/>
      <c r="C105" s="160" t="s">
        <v>224</v>
      </c>
      <c r="D105" s="160" t="s">
        <v>173</v>
      </c>
      <c r="E105" s="161" t="s">
        <v>756</v>
      </c>
      <c r="F105" s="162" t="s">
        <v>757</v>
      </c>
      <c r="G105" s="163" t="s">
        <v>356</v>
      </c>
      <c r="H105" s="164">
        <v>1</v>
      </c>
      <c r="I105" s="165"/>
      <c r="J105" s="165">
        <f t="shared" si="10"/>
        <v>0</v>
      </c>
      <c r="K105" s="162" t="s">
        <v>5</v>
      </c>
      <c r="L105" s="37"/>
      <c r="M105" s="166" t="s">
        <v>5</v>
      </c>
      <c r="N105" s="167" t="s">
        <v>41</v>
      </c>
      <c r="O105" s="168">
        <v>4.41</v>
      </c>
      <c r="P105" s="168">
        <f t="shared" si="11"/>
        <v>4.41</v>
      </c>
      <c r="Q105" s="168">
        <v>0</v>
      </c>
      <c r="R105" s="168">
        <f t="shared" si="12"/>
        <v>0</v>
      </c>
      <c r="S105" s="168">
        <v>0</v>
      </c>
      <c r="T105" s="169">
        <f t="shared" si="13"/>
        <v>0</v>
      </c>
      <c r="AR105" s="23" t="s">
        <v>419</v>
      </c>
      <c r="AT105" s="23" t="s">
        <v>173</v>
      </c>
      <c r="AU105" s="23" t="s">
        <v>80</v>
      </c>
      <c r="AY105" s="23" t="s">
        <v>170</v>
      </c>
      <c r="BE105" s="170">
        <f t="shared" si="14"/>
        <v>0</v>
      </c>
      <c r="BF105" s="170">
        <f t="shared" si="15"/>
        <v>0</v>
      </c>
      <c r="BG105" s="170">
        <f t="shared" si="16"/>
        <v>0</v>
      </c>
      <c r="BH105" s="170">
        <f t="shared" si="17"/>
        <v>0</v>
      </c>
      <c r="BI105" s="170">
        <f t="shared" si="18"/>
        <v>0</v>
      </c>
      <c r="BJ105" s="23" t="s">
        <v>77</v>
      </c>
      <c r="BK105" s="170">
        <f t="shared" si="19"/>
        <v>0</v>
      </c>
      <c r="BL105" s="23" t="s">
        <v>419</v>
      </c>
      <c r="BM105" s="23" t="s">
        <v>758</v>
      </c>
    </row>
    <row r="106" spans="2:65" s="1" customFormat="1" ht="16.5" customHeight="1">
      <c r="B106" s="159"/>
      <c r="C106" s="160" t="s">
        <v>230</v>
      </c>
      <c r="D106" s="160" t="s">
        <v>173</v>
      </c>
      <c r="E106" s="161" t="s">
        <v>587</v>
      </c>
      <c r="F106" s="162" t="s">
        <v>588</v>
      </c>
      <c r="G106" s="163" t="s">
        <v>258</v>
      </c>
      <c r="H106" s="164">
        <v>330</v>
      </c>
      <c r="I106" s="165"/>
      <c r="J106" s="165">
        <f t="shared" si="10"/>
        <v>0</v>
      </c>
      <c r="K106" s="162" t="s">
        <v>5</v>
      </c>
      <c r="L106" s="37"/>
      <c r="M106" s="166" t="s">
        <v>5</v>
      </c>
      <c r="N106" s="167" t="s">
        <v>41</v>
      </c>
      <c r="O106" s="168">
        <v>1.9E-2</v>
      </c>
      <c r="P106" s="168">
        <f t="shared" si="11"/>
        <v>6.27</v>
      </c>
      <c r="Q106" s="168">
        <v>1.9E-3</v>
      </c>
      <c r="R106" s="168">
        <f t="shared" si="12"/>
        <v>0.627</v>
      </c>
      <c r="S106" s="168">
        <v>0</v>
      </c>
      <c r="T106" s="169">
        <f t="shared" si="13"/>
        <v>0</v>
      </c>
      <c r="AR106" s="23" t="s">
        <v>419</v>
      </c>
      <c r="AT106" s="23" t="s">
        <v>173</v>
      </c>
      <c r="AU106" s="23" t="s">
        <v>80</v>
      </c>
      <c r="AY106" s="23" t="s">
        <v>170</v>
      </c>
      <c r="BE106" s="170">
        <f t="shared" si="14"/>
        <v>0</v>
      </c>
      <c r="BF106" s="170">
        <f t="shared" si="15"/>
        <v>0</v>
      </c>
      <c r="BG106" s="170">
        <f t="shared" si="16"/>
        <v>0</v>
      </c>
      <c r="BH106" s="170">
        <f t="shared" si="17"/>
        <v>0</v>
      </c>
      <c r="BI106" s="170">
        <f t="shared" si="18"/>
        <v>0</v>
      </c>
      <c r="BJ106" s="23" t="s">
        <v>77</v>
      </c>
      <c r="BK106" s="170">
        <f t="shared" si="19"/>
        <v>0</v>
      </c>
      <c r="BL106" s="23" t="s">
        <v>419</v>
      </c>
      <c r="BM106" s="23" t="s">
        <v>759</v>
      </c>
    </row>
    <row r="107" spans="2:65" s="1" customFormat="1" ht="25.5" customHeight="1">
      <c r="B107" s="159"/>
      <c r="C107" s="160" t="s">
        <v>237</v>
      </c>
      <c r="D107" s="160" t="s">
        <v>173</v>
      </c>
      <c r="E107" s="161" t="s">
        <v>599</v>
      </c>
      <c r="F107" s="162" t="s">
        <v>760</v>
      </c>
      <c r="G107" s="163" t="s">
        <v>258</v>
      </c>
      <c r="H107" s="164">
        <v>110</v>
      </c>
      <c r="I107" s="165"/>
      <c r="J107" s="165">
        <f t="shared" si="10"/>
        <v>0</v>
      </c>
      <c r="K107" s="162" t="s">
        <v>5</v>
      </c>
      <c r="L107" s="37"/>
      <c r="M107" s="166" t="s">
        <v>5</v>
      </c>
      <c r="N107" s="167" t="s">
        <v>41</v>
      </c>
      <c r="O107" s="168">
        <v>7.4999999999999997E-2</v>
      </c>
      <c r="P107" s="168">
        <f t="shared" si="11"/>
        <v>8.25</v>
      </c>
      <c r="Q107" s="168">
        <v>0</v>
      </c>
      <c r="R107" s="168">
        <f t="shared" si="12"/>
        <v>0</v>
      </c>
      <c r="S107" s="168">
        <v>1.2E-2</v>
      </c>
      <c r="T107" s="169">
        <f t="shared" si="13"/>
        <v>1.32</v>
      </c>
      <c r="AR107" s="23" t="s">
        <v>419</v>
      </c>
      <c r="AT107" s="23" t="s">
        <v>173</v>
      </c>
      <c r="AU107" s="23" t="s">
        <v>80</v>
      </c>
      <c r="AY107" s="23" t="s">
        <v>170</v>
      </c>
      <c r="BE107" s="170">
        <f t="shared" si="14"/>
        <v>0</v>
      </c>
      <c r="BF107" s="170">
        <f t="shared" si="15"/>
        <v>0</v>
      </c>
      <c r="BG107" s="170">
        <f t="shared" si="16"/>
        <v>0</v>
      </c>
      <c r="BH107" s="170">
        <f t="shared" si="17"/>
        <v>0</v>
      </c>
      <c r="BI107" s="170">
        <f t="shared" si="18"/>
        <v>0</v>
      </c>
      <c r="BJ107" s="23" t="s">
        <v>77</v>
      </c>
      <c r="BK107" s="170">
        <f t="shared" si="19"/>
        <v>0</v>
      </c>
      <c r="BL107" s="23" t="s">
        <v>419</v>
      </c>
      <c r="BM107" s="23" t="s">
        <v>761</v>
      </c>
    </row>
    <row r="108" spans="2:65" s="1" customFormat="1" ht="16.5" customHeight="1">
      <c r="B108" s="159"/>
      <c r="C108" s="160" t="s">
        <v>313</v>
      </c>
      <c r="D108" s="160" t="s">
        <v>173</v>
      </c>
      <c r="E108" s="161" t="s">
        <v>762</v>
      </c>
      <c r="F108" s="162" t="s">
        <v>763</v>
      </c>
      <c r="G108" s="163" t="s">
        <v>267</v>
      </c>
      <c r="H108" s="164">
        <v>1.2</v>
      </c>
      <c r="I108" s="165"/>
      <c r="J108" s="165">
        <f t="shared" si="10"/>
        <v>0</v>
      </c>
      <c r="K108" s="162" t="s">
        <v>5</v>
      </c>
      <c r="L108" s="37"/>
      <c r="M108" s="166" t="s">
        <v>5</v>
      </c>
      <c r="N108" s="167" t="s">
        <v>41</v>
      </c>
      <c r="O108" s="168">
        <v>0.57499999999999996</v>
      </c>
      <c r="P108" s="168">
        <f t="shared" si="11"/>
        <v>0.69</v>
      </c>
      <c r="Q108" s="168">
        <v>0</v>
      </c>
      <c r="R108" s="168">
        <f t="shared" si="12"/>
        <v>0</v>
      </c>
      <c r="S108" s="168">
        <v>0</v>
      </c>
      <c r="T108" s="169">
        <f t="shared" si="13"/>
        <v>0</v>
      </c>
      <c r="AR108" s="23" t="s">
        <v>419</v>
      </c>
      <c r="AT108" s="23" t="s">
        <v>173</v>
      </c>
      <c r="AU108" s="23" t="s">
        <v>80</v>
      </c>
      <c r="AY108" s="23" t="s">
        <v>170</v>
      </c>
      <c r="BE108" s="170">
        <f t="shared" si="14"/>
        <v>0</v>
      </c>
      <c r="BF108" s="170">
        <f t="shared" si="15"/>
        <v>0</v>
      </c>
      <c r="BG108" s="170">
        <f t="shared" si="16"/>
        <v>0</v>
      </c>
      <c r="BH108" s="170">
        <f t="shared" si="17"/>
        <v>0</v>
      </c>
      <c r="BI108" s="170">
        <f t="shared" si="18"/>
        <v>0</v>
      </c>
      <c r="BJ108" s="23" t="s">
        <v>77</v>
      </c>
      <c r="BK108" s="170">
        <f t="shared" si="19"/>
        <v>0</v>
      </c>
      <c r="BL108" s="23" t="s">
        <v>419</v>
      </c>
      <c r="BM108" s="23" t="s">
        <v>764</v>
      </c>
    </row>
    <row r="109" spans="2:65" s="1" customFormat="1" ht="16.5" customHeight="1">
      <c r="B109" s="159"/>
      <c r="C109" s="160" t="s">
        <v>11</v>
      </c>
      <c r="D109" s="160" t="s">
        <v>173</v>
      </c>
      <c r="E109" s="161" t="s">
        <v>700</v>
      </c>
      <c r="F109" s="162" t="s">
        <v>701</v>
      </c>
      <c r="G109" s="163" t="s">
        <v>267</v>
      </c>
      <c r="H109" s="164">
        <v>1.32</v>
      </c>
      <c r="I109" s="165"/>
      <c r="J109" s="165">
        <f t="shared" si="10"/>
        <v>0</v>
      </c>
      <c r="K109" s="162" t="s">
        <v>5</v>
      </c>
      <c r="L109" s="37"/>
      <c r="M109" s="166" t="s">
        <v>5</v>
      </c>
      <c r="N109" s="167" t="s">
        <v>41</v>
      </c>
      <c r="O109" s="168">
        <v>1.0999999999999999E-2</v>
      </c>
      <c r="P109" s="168">
        <f t="shared" si="11"/>
        <v>1.452E-2</v>
      </c>
      <c r="Q109" s="168">
        <v>0</v>
      </c>
      <c r="R109" s="168">
        <f t="shared" si="12"/>
        <v>0</v>
      </c>
      <c r="S109" s="168">
        <v>0</v>
      </c>
      <c r="T109" s="169">
        <f t="shared" si="13"/>
        <v>0</v>
      </c>
      <c r="AR109" s="23" t="s">
        <v>419</v>
      </c>
      <c r="AT109" s="23" t="s">
        <v>173</v>
      </c>
      <c r="AU109" s="23" t="s">
        <v>80</v>
      </c>
      <c r="AY109" s="23" t="s">
        <v>170</v>
      </c>
      <c r="BE109" s="170">
        <f t="shared" si="14"/>
        <v>0</v>
      </c>
      <c r="BF109" s="170">
        <f t="shared" si="15"/>
        <v>0</v>
      </c>
      <c r="BG109" s="170">
        <f t="shared" si="16"/>
        <v>0</v>
      </c>
      <c r="BH109" s="170">
        <f t="shared" si="17"/>
        <v>0</v>
      </c>
      <c r="BI109" s="170">
        <f t="shared" si="18"/>
        <v>0</v>
      </c>
      <c r="BJ109" s="23" t="s">
        <v>77</v>
      </c>
      <c r="BK109" s="170">
        <f t="shared" si="19"/>
        <v>0</v>
      </c>
      <c r="BL109" s="23" t="s">
        <v>419</v>
      </c>
      <c r="BM109" s="23" t="s">
        <v>765</v>
      </c>
    </row>
    <row r="110" spans="2:65" s="1" customFormat="1" ht="25.5" customHeight="1">
      <c r="B110" s="159"/>
      <c r="C110" s="160" t="s">
        <v>321</v>
      </c>
      <c r="D110" s="160" t="s">
        <v>173</v>
      </c>
      <c r="E110" s="161" t="s">
        <v>703</v>
      </c>
      <c r="F110" s="162" t="s">
        <v>704</v>
      </c>
      <c r="G110" s="163" t="s">
        <v>267</v>
      </c>
      <c r="H110" s="164">
        <v>25</v>
      </c>
      <c r="I110" s="165"/>
      <c r="J110" s="165">
        <f t="shared" si="10"/>
        <v>0</v>
      </c>
      <c r="K110" s="162" t="s">
        <v>5</v>
      </c>
      <c r="L110" s="37"/>
      <c r="M110" s="166" t="s">
        <v>5</v>
      </c>
      <c r="N110" s="167" t="s">
        <v>41</v>
      </c>
      <c r="O110" s="168">
        <v>0</v>
      </c>
      <c r="P110" s="168">
        <f t="shared" si="11"/>
        <v>0</v>
      </c>
      <c r="Q110" s="168">
        <v>0</v>
      </c>
      <c r="R110" s="168">
        <f t="shared" si="12"/>
        <v>0</v>
      </c>
      <c r="S110" s="168">
        <v>0</v>
      </c>
      <c r="T110" s="169">
        <f t="shared" si="13"/>
        <v>0</v>
      </c>
      <c r="AR110" s="23" t="s">
        <v>419</v>
      </c>
      <c r="AT110" s="23" t="s">
        <v>173</v>
      </c>
      <c r="AU110" s="23" t="s">
        <v>80</v>
      </c>
      <c r="AY110" s="23" t="s">
        <v>170</v>
      </c>
      <c r="BE110" s="170">
        <f t="shared" si="14"/>
        <v>0</v>
      </c>
      <c r="BF110" s="170">
        <f t="shared" si="15"/>
        <v>0</v>
      </c>
      <c r="BG110" s="170">
        <f t="shared" si="16"/>
        <v>0</v>
      </c>
      <c r="BH110" s="170">
        <f t="shared" si="17"/>
        <v>0</v>
      </c>
      <c r="BI110" s="170">
        <f t="shared" si="18"/>
        <v>0</v>
      </c>
      <c r="BJ110" s="23" t="s">
        <v>77</v>
      </c>
      <c r="BK110" s="170">
        <f t="shared" si="19"/>
        <v>0</v>
      </c>
      <c r="BL110" s="23" t="s">
        <v>419</v>
      </c>
      <c r="BM110" s="23" t="s">
        <v>766</v>
      </c>
    </row>
    <row r="111" spans="2:65" s="1" customFormat="1" ht="16.5" customHeight="1">
      <c r="B111" s="159"/>
      <c r="C111" s="160" t="s">
        <v>325</v>
      </c>
      <c r="D111" s="160" t="s">
        <v>173</v>
      </c>
      <c r="E111" s="161" t="s">
        <v>706</v>
      </c>
      <c r="F111" s="162" t="s">
        <v>707</v>
      </c>
      <c r="G111" s="163" t="s">
        <v>267</v>
      </c>
      <c r="H111" s="164">
        <v>1.32</v>
      </c>
      <c r="I111" s="165"/>
      <c r="J111" s="165">
        <f t="shared" si="10"/>
        <v>0</v>
      </c>
      <c r="K111" s="162" t="s">
        <v>5</v>
      </c>
      <c r="L111" s="37"/>
      <c r="M111" s="166" t="s">
        <v>5</v>
      </c>
      <c r="N111" s="188" t="s">
        <v>41</v>
      </c>
      <c r="O111" s="189">
        <v>0</v>
      </c>
      <c r="P111" s="189">
        <f t="shared" si="11"/>
        <v>0</v>
      </c>
      <c r="Q111" s="189">
        <v>0</v>
      </c>
      <c r="R111" s="189">
        <f t="shared" si="12"/>
        <v>0</v>
      </c>
      <c r="S111" s="189">
        <v>0</v>
      </c>
      <c r="T111" s="190">
        <f t="shared" si="13"/>
        <v>0</v>
      </c>
      <c r="AR111" s="23" t="s">
        <v>419</v>
      </c>
      <c r="AT111" s="23" t="s">
        <v>173</v>
      </c>
      <c r="AU111" s="23" t="s">
        <v>80</v>
      </c>
      <c r="AY111" s="23" t="s">
        <v>170</v>
      </c>
      <c r="BE111" s="170">
        <f t="shared" si="14"/>
        <v>0</v>
      </c>
      <c r="BF111" s="170">
        <f t="shared" si="15"/>
        <v>0</v>
      </c>
      <c r="BG111" s="170">
        <f t="shared" si="16"/>
        <v>0</v>
      </c>
      <c r="BH111" s="170">
        <f t="shared" si="17"/>
        <v>0</v>
      </c>
      <c r="BI111" s="170">
        <f t="shared" si="18"/>
        <v>0</v>
      </c>
      <c r="BJ111" s="23" t="s">
        <v>77</v>
      </c>
      <c r="BK111" s="170">
        <f t="shared" si="19"/>
        <v>0</v>
      </c>
      <c r="BL111" s="23" t="s">
        <v>419</v>
      </c>
      <c r="BM111" s="23" t="s">
        <v>767</v>
      </c>
    </row>
    <row r="112" spans="2:65" s="1" customFormat="1" ht="6.95" customHeight="1"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37"/>
    </row>
  </sheetData>
  <autoFilter ref="C90:K111"/>
  <mergeCells count="16">
    <mergeCell ref="L2:V2"/>
    <mergeCell ref="E77:H77"/>
    <mergeCell ref="E81:H81"/>
    <mergeCell ref="E79:H79"/>
    <mergeCell ref="E83:H83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>
      <pane ySplit="1" topLeftCell="A2" activePane="bottomLeft" state="frozen"/>
      <selection pane="bottomLeft" activeCell="I89" sqref="I89:I9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126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ht="16.5" customHeight="1">
      <c r="B9" s="27"/>
      <c r="C9" s="28"/>
      <c r="D9" s="28"/>
      <c r="E9" s="323" t="s">
        <v>507</v>
      </c>
      <c r="F9" s="286"/>
      <c r="G9" s="286"/>
      <c r="H9" s="286"/>
      <c r="I9" s="28"/>
      <c r="J9" s="28"/>
      <c r="K9" s="30"/>
    </row>
    <row r="10" spans="1:70">
      <c r="B10" s="27"/>
      <c r="C10" s="28"/>
      <c r="D10" s="35" t="s">
        <v>140</v>
      </c>
      <c r="E10" s="28"/>
      <c r="F10" s="28"/>
      <c r="G10" s="28"/>
      <c r="H10" s="28"/>
      <c r="I10" s="28"/>
      <c r="J10" s="28"/>
      <c r="K10" s="30"/>
    </row>
    <row r="11" spans="1:70" s="1" customFormat="1" ht="16.5" customHeight="1">
      <c r="B11" s="37"/>
      <c r="C11" s="38"/>
      <c r="D11" s="38"/>
      <c r="E11" s="306" t="s">
        <v>734</v>
      </c>
      <c r="F11" s="325"/>
      <c r="G11" s="325"/>
      <c r="H11" s="325"/>
      <c r="I11" s="38"/>
      <c r="J11" s="38"/>
      <c r="K11" s="41"/>
    </row>
    <row r="12" spans="1:70" s="1" customFormat="1">
      <c r="B12" s="37"/>
      <c r="C12" s="38"/>
      <c r="D12" s="35" t="s">
        <v>509</v>
      </c>
      <c r="E12" s="38"/>
      <c r="F12" s="38"/>
      <c r="G12" s="38"/>
      <c r="H12" s="38"/>
      <c r="I12" s="38"/>
      <c r="J12" s="38"/>
      <c r="K12" s="41"/>
    </row>
    <row r="13" spans="1:70" s="1" customFormat="1" ht="36.950000000000003" customHeight="1">
      <c r="B13" s="37"/>
      <c r="C13" s="38"/>
      <c r="D13" s="38"/>
      <c r="E13" s="326" t="s">
        <v>768</v>
      </c>
      <c r="F13" s="325"/>
      <c r="G13" s="325"/>
      <c r="H13" s="325"/>
      <c r="I13" s="38"/>
      <c r="J13" s="38"/>
      <c r="K13" s="41"/>
    </row>
    <row r="14" spans="1:70" s="1" customFormat="1" ht="13.5">
      <c r="B14" s="37"/>
      <c r="C14" s="38"/>
      <c r="D14" s="38"/>
      <c r="E14" s="38"/>
      <c r="F14" s="38"/>
      <c r="G14" s="38"/>
      <c r="H14" s="38"/>
      <c r="I14" s="38"/>
      <c r="J14" s="38"/>
      <c r="K14" s="41"/>
    </row>
    <row r="15" spans="1:70" s="1" customFormat="1" ht="14.45" customHeight="1">
      <c r="B15" s="37"/>
      <c r="C15" s="38"/>
      <c r="D15" s="35" t="s">
        <v>19</v>
      </c>
      <c r="E15" s="38"/>
      <c r="F15" s="33" t="s">
        <v>5</v>
      </c>
      <c r="G15" s="38"/>
      <c r="H15" s="38"/>
      <c r="I15" s="35" t="s">
        <v>20</v>
      </c>
      <c r="J15" s="33" t="s">
        <v>5</v>
      </c>
      <c r="K15" s="41"/>
    </row>
    <row r="16" spans="1:70" s="1" customFormat="1" ht="14.45" customHeight="1">
      <c r="B16" s="37"/>
      <c r="C16" s="38"/>
      <c r="D16" s="35" t="s">
        <v>21</v>
      </c>
      <c r="E16" s="38"/>
      <c r="F16" s="33" t="s">
        <v>511</v>
      </c>
      <c r="G16" s="38"/>
      <c r="H16" s="38"/>
      <c r="I16" s="35" t="s">
        <v>23</v>
      </c>
      <c r="J16" s="105" t="str">
        <f>'Rekapitulace stavby'!AN8</f>
        <v>18.12.2017</v>
      </c>
      <c r="K16" s="41"/>
    </row>
    <row r="17" spans="2:11" s="1" customFormat="1" ht="10.9" customHeight="1">
      <c r="B17" s="37"/>
      <c r="C17" s="38"/>
      <c r="D17" s="38"/>
      <c r="E17" s="38"/>
      <c r="F17" s="38"/>
      <c r="G17" s="38"/>
      <c r="H17" s="38"/>
      <c r="I17" s="38"/>
      <c r="J17" s="38"/>
      <c r="K17" s="41"/>
    </row>
    <row r="18" spans="2:11" s="1" customFormat="1" ht="14.45" customHeight="1">
      <c r="B18" s="37"/>
      <c r="C18" s="38"/>
      <c r="D18" s="35" t="s">
        <v>25</v>
      </c>
      <c r="E18" s="38"/>
      <c r="F18" s="38"/>
      <c r="G18" s="38"/>
      <c r="H18" s="38"/>
      <c r="I18" s="35" t="s">
        <v>26</v>
      </c>
      <c r="J18" s="33" t="s">
        <v>512</v>
      </c>
      <c r="K18" s="41"/>
    </row>
    <row r="19" spans="2:11" s="1" customFormat="1" ht="18" customHeight="1">
      <c r="B19" s="37"/>
      <c r="C19" s="38"/>
      <c r="D19" s="38"/>
      <c r="E19" s="33" t="s">
        <v>32</v>
      </c>
      <c r="F19" s="38"/>
      <c r="G19" s="38"/>
      <c r="H19" s="38"/>
      <c r="I19" s="35" t="s">
        <v>28</v>
      </c>
      <c r="J19" s="33" t="s">
        <v>513</v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41"/>
    </row>
    <row r="21" spans="2:11" s="1" customFormat="1" ht="14.45" customHeight="1">
      <c r="B21" s="37"/>
      <c r="C21" s="38"/>
      <c r="D21" s="35" t="s">
        <v>29</v>
      </c>
      <c r="E21" s="38"/>
      <c r="F21" s="38"/>
      <c r="G21" s="38"/>
      <c r="H21" s="38"/>
      <c r="I21" s="35" t="s">
        <v>26</v>
      </c>
      <c r="J21" s="33" t="s">
        <v>5</v>
      </c>
      <c r="K21" s="41"/>
    </row>
    <row r="22" spans="2:11" s="1" customFormat="1" ht="18" customHeight="1">
      <c r="B22" s="37"/>
      <c r="C22" s="38"/>
      <c r="D22" s="38"/>
      <c r="E22" s="33" t="s">
        <v>27</v>
      </c>
      <c r="F22" s="38"/>
      <c r="G22" s="38"/>
      <c r="H22" s="38"/>
      <c r="I22" s="35" t="s">
        <v>28</v>
      </c>
      <c r="J22" s="33" t="s">
        <v>5</v>
      </c>
      <c r="K22" s="41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41"/>
    </row>
    <row r="24" spans="2:11" s="1" customFormat="1" ht="14.45" customHeight="1">
      <c r="B24" s="37"/>
      <c r="C24" s="38"/>
      <c r="D24" s="35" t="s">
        <v>30</v>
      </c>
      <c r="E24" s="38"/>
      <c r="F24" s="38"/>
      <c r="G24" s="38"/>
      <c r="H24" s="38"/>
      <c r="I24" s="35" t="s">
        <v>26</v>
      </c>
      <c r="J24" s="33" t="s">
        <v>5</v>
      </c>
      <c r="K24" s="41"/>
    </row>
    <row r="25" spans="2:11" s="1" customFormat="1" ht="18" customHeight="1">
      <c r="B25" s="37"/>
      <c r="C25" s="38"/>
      <c r="D25" s="38"/>
      <c r="E25" s="33" t="s">
        <v>514</v>
      </c>
      <c r="F25" s="38"/>
      <c r="G25" s="38"/>
      <c r="H25" s="38"/>
      <c r="I25" s="35" t="s">
        <v>28</v>
      </c>
      <c r="J25" s="33" t="s">
        <v>5</v>
      </c>
      <c r="K25" s="41"/>
    </row>
    <row r="26" spans="2:11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41"/>
    </row>
    <row r="27" spans="2:11" s="1" customFormat="1" ht="14.45" customHeight="1">
      <c r="B27" s="37"/>
      <c r="C27" s="38"/>
      <c r="D27" s="35" t="s">
        <v>35</v>
      </c>
      <c r="E27" s="38"/>
      <c r="F27" s="38"/>
      <c r="G27" s="38"/>
      <c r="H27" s="38"/>
      <c r="I27" s="38"/>
      <c r="J27" s="38"/>
      <c r="K27" s="41"/>
    </row>
    <row r="28" spans="2:11" s="7" customFormat="1" ht="16.5" customHeight="1">
      <c r="B28" s="107"/>
      <c r="C28" s="108"/>
      <c r="D28" s="108"/>
      <c r="E28" s="288" t="s">
        <v>5</v>
      </c>
      <c r="F28" s="288"/>
      <c r="G28" s="288"/>
      <c r="H28" s="288"/>
      <c r="I28" s="108"/>
      <c r="J28" s="108"/>
      <c r="K28" s="109"/>
    </row>
    <row r="29" spans="2:11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25.35" customHeight="1">
      <c r="B31" s="37"/>
      <c r="C31" s="38"/>
      <c r="D31" s="111" t="s">
        <v>36</v>
      </c>
      <c r="E31" s="38"/>
      <c r="F31" s="38"/>
      <c r="G31" s="38"/>
      <c r="H31" s="38"/>
      <c r="I31" s="38"/>
      <c r="J31" s="112">
        <f>ROUND(J88,2)</f>
        <v>0</v>
      </c>
      <c r="K31" s="41"/>
    </row>
    <row r="32" spans="2:11" s="1" customFormat="1" ht="6.95" customHeight="1">
      <c r="B32" s="37"/>
      <c r="C32" s="38"/>
      <c r="D32" s="64"/>
      <c r="E32" s="64"/>
      <c r="F32" s="64"/>
      <c r="G32" s="64"/>
      <c r="H32" s="64"/>
      <c r="I32" s="64"/>
      <c r="J32" s="64"/>
      <c r="K32" s="110"/>
    </row>
    <row r="33" spans="2:11" s="1" customFormat="1" ht="14.45" customHeight="1">
      <c r="B33" s="37"/>
      <c r="C33" s="38"/>
      <c r="D33" s="38"/>
      <c r="E33" s="38"/>
      <c r="F33" s="42" t="s">
        <v>38</v>
      </c>
      <c r="G33" s="38"/>
      <c r="H33" s="38"/>
      <c r="I33" s="42" t="s">
        <v>37</v>
      </c>
      <c r="J33" s="42" t="s">
        <v>39</v>
      </c>
      <c r="K33" s="41"/>
    </row>
    <row r="34" spans="2:11" s="1" customFormat="1" ht="14.45" customHeight="1">
      <c r="B34" s="37"/>
      <c r="C34" s="38"/>
      <c r="D34" s="45" t="s">
        <v>40</v>
      </c>
      <c r="E34" s="45" t="s">
        <v>41</v>
      </c>
      <c r="F34" s="113">
        <f>ROUND(SUM(BE88:BE92), 2)</f>
        <v>0</v>
      </c>
      <c r="G34" s="38"/>
      <c r="H34" s="38"/>
      <c r="I34" s="114">
        <v>0.21</v>
      </c>
      <c r="J34" s="113">
        <f>ROUND(ROUND((SUM(BE88:BE92)), 2)*I34, 2)</f>
        <v>0</v>
      </c>
      <c r="K34" s="41"/>
    </row>
    <row r="35" spans="2:11" s="1" customFormat="1" ht="14.45" customHeight="1">
      <c r="B35" s="37"/>
      <c r="C35" s="38"/>
      <c r="D35" s="38"/>
      <c r="E35" s="45" t="s">
        <v>42</v>
      </c>
      <c r="F35" s="113">
        <f>ROUND(SUM(BF88:BF92), 2)</f>
        <v>0</v>
      </c>
      <c r="G35" s="38"/>
      <c r="H35" s="38"/>
      <c r="I35" s="114">
        <v>0.15</v>
      </c>
      <c r="J35" s="113">
        <f>ROUND(ROUND((SUM(BF88:BF92)), 2)*I35, 2)</f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43</v>
      </c>
      <c r="F36" s="113">
        <f>ROUND(SUM(BG88:BG92), 2)</f>
        <v>0</v>
      </c>
      <c r="G36" s="38"/>
      <c r="H36" s="38"/>
      <c r="I36" s="114">
        <v>0.21</v>
      </c>
      <c r="J36" s="113">
        <v>0</v>
      </c>
      <c r="K36" s="41"/>
    </row>
    <row r="37" spans="2:11" s="1" customFormat="1" ht="14.45" hidden="1" customHeight="1">
      <c r="B37" s="37"/>
      <c r="C37" s="38"/>
      <c r="D37" s="38"/>
      <c r="E37" s="45" t="s">
        <v>44</v>
      </c>
      <c r="F37" s="113">
        <f>ROUND(SUM(BH88:BH92), 2)</f>
        <v>0</v>
      </c>
      <c r="G37" s="38"/>
      <c r="H37" s="38"/>
      <c r="I37" s="114">
        <v>0.15</v>
      </c>
      <c r="J37" s="113">
        <v>0</v>
      </c>
      <c r="K37" s="41"/>
    </row>
    <row r="38" spans="2:11" s="1" customFormat="1" ht="14.45" hidden="1" customHeight="1">
      <c r="B38" s="37"/>
      <c r="C38" s="38"/>
      <c r="D38" s="38"/>
      <c r="E38" s="45" t="s">
        <v>45</v>
      </c>
      <c r="F38" s="113">
        <f>ROUND(SUM(BI88:BI92), 2)</f>
        <v>0</v>
      </c>
      <c r="G38" s="38"/>
      <c r="H38" s="38"/>
      <c r="I38" s="114">
        <v>0</v>
      </c>
      <c r="J38" s="113">
        <v>0</v>
      </c>
      <c r="K38" s="41"/>
    </row>
    <row r="39" spans="2:11" s="1" customFormat="1" ht="6.95" customHeight="1">
      <c r="B39" s="37"/>
      <c r="C39" s="38"/>
      <c r="D39" s="38"/>
      <c r="E39" s="38"/>
      <c r="F39" s="38"/>
      <c r="G39" s="38"/>
      <c r="H39" s="38"/>
      <c r="I39" s="38"/>
      <c r="J39" s="38"/>
      <c r="K39" s="41"/>
    </row>
    <row r="40" spans="2:11" s="1" customFormat="1" ht="25.35" customHeight="1">
      <c r="B40" s="37"/>
      <c r="C40" s="115"/>
      <c r="D40" s="116" t="s">
        <v>46</v>
      </c>
      <c r="E40" s="67"/>
      <c r="F40" s="67"/>
      <c r="G40" s="117" t="s">
        <v>47</v>
      </c>
      <c r="H40" s="118" t="s">
        <v>48</v>
      </c>
      <c r="I40" s="67"/>
      <c r="J40" s="119">
        <f>SUM(J31:J38)</f>
        <v>0</v>
      </c>
      <c r="K40" s="120"/>
    </row>
    <row r="41" spans="2:11" s="1" customFormat="1" ht="14.45" customHeight="1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5" spans="2:11" s="1" customFormat="1" ht="6.95" customHeight="1">
      <c r="B45" s="55"/>
      <c r="C45" s="56"/>
      <c r="D45" s="56"/>
      <c r="E45" s="56"/>
      <c r="F45" s="56"/>
      <c r="G45" s="56"/>
      <c r="H45" s="56"/>
      <c r="I45" s="56"/>
      <c r="J45" s="56"/>
      <c r="K45" s="121"/>
    </row>
    <row r="46" spans="2:11" s="1" customFormat="1" ht="36.950000000000003" customHeight="1">
      <c r="B46" s="37"/>
      <c r="C46" s="29" t="s">
        <v>146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6.95" customHeight="1">
      <c r="B47" s="37"/>
      <c r="C47" s="38"/>
      <c r="D47" s="38"/>
      <c r="E47" s="38"/>
      <c r="F47" s="38"/>
      <c r="G47" s="38"/>
      <c r="H47" s="38"/>
      <c r="I47" s="38"/>
      <c r="J47" s="38"/>
      <c r="K47" s="41"/>
    </row>
    <row r="48" spans="2:11" s="1" customFormat="1" ht="14.45" customHeight="1">
      <c r="B48" s="37"/>
      <c r="C48" s="35" t="s">
        <v>17</v>
      </c>
      <c r="D48" s="38"/>
      <c r="E48" s="38"/>
      <c r="F48" s="38"/>
      <c r="G48" s="38"/>
      <c r="H48" s="38"/>
      <c r="I48" s="38"/>
      <c r="J48" s="38"/>
      <c r="K48" s="41"/>
    </row>
    <row r="49" spans="2:47" s="1" customFormat="1" ht="16.5" customHeight="1">
      <c r="B49" s="37"/>
      <c r="C49" s="38"/>
      <c r="D49" s="38"/>
      <c r="E49" s="323" t="str">
        <f>E7</f>
        <v>Akce č. 999 612-16 K Barrandovu, most X 034, Praha 5 - severní a jižní most</v>
      </c>
      <c r="F49" s="324"/>
      <c r="G49" s="324"/>
      <c r="H49" s="324"/>
      <c r="I49" s="38"/>
      <c r="J49" s="38"/>
      <c r="K49" s="41"/>
    </row>
    <row r="50" spans="2:47">
      <c r="B50" s="27"/>
      <c r="C50" s="35" t="s">
        <v>138</v>
      </c>
      <c r="D50" s="28"/>
      <c r="E50" s="28"/>
      <c r="F50" s="28"/>
      <c r="G50" s="28"/>
      <c r="H50" s="28"/>
      <c r="I50" s="28"/>
      <c r="J50" s="28"/>
      <c r="K50" s="30"/>
    </row>
    <row r="51" spans="2:47" ht="16.5" customHeight="1">
      <c r="B51" s="27"/>
      <c r="C51" s="28"/>
      <c r="D51" s="28"/>
      <c r="E51" s="323" t="s">
        <v>507</v>
      </c>
      <c r="F51" s="286"/>
      <c r="G51" s="286"/>
      <c r="H51" s="286"/>
      <c r="I51" s="28"/>
      <c r="J51" s="28"/>
      <c r="K51" s="30"/>
    </row>
    <row r="52" spans="2:47">
      <c r="B52" s="27"/>
      <c r="C52" s="35" t="s">
        <v>140</v>
      </c>
      <c r="D52" s="28"/>
      <c r="E52" s="28"/>
      <c r="F52" s="28"/>
      <c r="G52" s="28"/>
      <c r="H52" s="28"/>
      <c r="I52" s="28"/>
      <c r="J52" s="28"/>
      <c r="K52" s="30"/>
    </row>
    <row r="53" spans="2:47" s="1" customFormat="1" ht="16.5" customHeight="1">
      <c r="B53" s="37"/>
      <c r="C53" s="38"/>
      <c r="D53" s="38"/>
      <c r="E53" s="306" t="s">
        <v>734</v>
      </c>
      <c r="F53" s="325"/>
      <c r="G53" s="325"/>
      <c r="H53" s="325"/>
      <c r="I53" s="38"/>
      <c r="J53" s="38"/>
      <c r="K53" s="41"/>
    </row>
    <row r="54" spans="2:47" s="1" customFormat="1" ht="14.45" customHeight="1">
      <c r="B54" s="37"/>
      <c r="C54" s="35" t="s">
        <v>509</v>
      </c>
      <c r="D54" s="38"/>
      <c r="E54" s="38"/>
      <c r="F54" s="38"/>
      <c r="G54" s="38"/>
      <c r="H54" s="38"/>
      <c r="I54" s="38"/>
      <c r="J54" s="38"/>
      <c r="K54" s="41"/>
    </row>
    <row r="55" spans="2:47" s="1" customFormat="1" ht="17.25" customHeight="1">
      <c r="B55" s="37"/>
      <c r="C55" s="38"/>
      <c r="D55" s="38"/>
      <c r="E55" s="326" t="str">
        <f>E13</f>
        <v>SO402/MAT - SO402/MAT MATERIÁL</v>
      </c>
      <c r="F55" s="325"/>
      <c r="G55" s="325"/>
      <c r="H55" s="325"/>
      <c r="I55" s="38"/>
      <c r="J55" s="38"/>
      <c r="K55" s="41"/>
    </row>
    <row r="56" spans="2:47" s="1" customFormat="1" ht="6.95" customHeight="1">
      <c r="B56" s="37"/>
      <c r="C56" s="38"/>
      <c r="D56" s="38"/>
      <c r="E56" s="38"/>
      <c r="F56" s="38"/>
      <c r="G56" s="38"/>
      <c r="H56" s="38"/>
      <c r="I56" s="38"/>
      <c r="J56" s="38"/>
      <c r="K56" s="41"/>
    </row>
    <row r="57" spans="2:47" s="1" customFormat="1" ht="18" customHeight="1">
      <c r="B57" s="37"/>
      <c r="C57" s="35" t="s">
        <v>21</v>
      </c>
      <c r="D57" s="38"/>
      <c r="E57" s="38"/>
      <c r="F57" s="33" t="str">
        <f>F16</f>
        <v>Praha 5 - Hlubočepy</v>
      </c>
      <c r="G57" s="38"/>
      <c r="H57" s="38"/>
      <c r="I57" s="35" t="s">
        <v>23</v>
      </c>
      <c r="J57" s="105" t="str">
        <f>IF(J16="","",J16)</f>
        <v>18.12.2017</v>
      </c>
      <c r="K57" s="41"/>
    </row>
    <row r="58" spans="2:47" s="1" customFormat="1" ht="6.95" customHeight="1">
      <c r="B58" s="37"/>
      <c r="C58" s="38"/>
      <c r="D58" s="38"/>
      <c r="E58" s="38"/>
      <c r="F58" s="38"/>
      <c r="G58" s="38"/>
      <c r="H58" s="38"/>
      <c r="I58" s="38"/>
      <c r="J58" s="38"/>
      <c r="K58" s="41"/>
    </row>
    <row r="59" spans="2:47" s="1" customFormat="1">
      <c r="B59" s="37"/>
      <c r="C59" s="35" t="s">
        <v>25</v>
      </c>
      <c r="D59" s="38"/>
      <c r="E59" s="38"/>
      <c r="F59" s="33" t="str">
        <f>E19</f>
        <v>TOP CON SERVIS s.r.o.</v>
      </c>
      <c r="G59" s="38"/>
      <c r="H59" s="38"/>
      <c r="I59" s="35" t="s">
        <v>30</v>
      </c>
      <c r="J59" s="288" t="str">
        <f>E25</f>
        <v>Ing. Pavel Nejedlý</v>
      </c>
      <c r="K59" s="41"/>
    </row>
    <row r="60" spans="2:47" s="1" customFormat="1" ht="14.45" customHeight="1">
      <c r="B60" s="37"/>
      <c r="C60" s="35" t="s">
        <v>29</v>
      </c>
      <c r="D60" s="38"/>
      <c r="E60" s="38"/>
      <c r="F60" s="33" t="str">
        <f>IF(E22="","",E22)</f>
        <v xml:space="preserve"> </v>
      </c>
      <c r="G60" s="38"/>
      <c r="H60" s="38"/>
      <c r="I60" s="38"/>
      <c r="J60" s="327"/>
      <c r="K60" s="41"/>
    </row>
    <row r="61" spans="2:47" s="1" customFormat="1" ht="10.3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47" s="1" customFormat="1" ht="29.25" customHeight="1">
      <c r="B62" s="37"/>
      <c r="C62" s="122" t="s">
        <v>147</v>
      </c>
      <c r="D62" s="115"/>
      <c r="E62" s="115"/>
      <c r="F62" s="115"/>
      <c r="G62" s="115"/>
      <c r="H62" s="115"/>
      <c r="I62" s="115"/>
      <c r="J62" s="123" t="s">
        <v>148</v>
      </c>
      <c r="K62" s="124"/>
    </row>
    <row r="63" spans="2:47" s="1" customFormat="1" ht="10.3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47" s="1" customFormat="1" ht="29.25" customHeight="1">
      <c r="B64" s="37"/>
      <c r="C64" s="125" t="s">
        <v>149</v>
      </c>
      <c r="D64" s="38"/>
      <c r="E64" s="38"/>
      <c r="F64" s="38"/>
      <c r="G64" s="38"/>
      <c r="H64" s="38"/>
      <c r="I64" s="38"/>
      <c r="J64" s="112">
        <f>J88</f>
        <v>0</v>
      </c>
      <c r="K64" s="41"/>
      <c r="AU64" s="23" t="s">
        <v>150</v>
      </c>
    </row>
    <row r="65" spans="2:12" s="1" customFormat="1" ht="21.75" customHeight="1">
      <c r="B65" s="37"/>
      <c r="C65" s="38"/>
      <c r="D65" s="38"/>
      <c r="E65" s="38"/>
      <c r="F65" s="38"/>
      <c r="G65" s="38"/>
      <c r="H65" s="38"/>
      <c r="I65" s="38"/>
      <c r="J65" s="38"/>
      <c r="K65" s="41"/>
    </row>
    <row r="66" spans="2:12" s="1" customFormat="1" ht="6.95" customHeight="1">
      <c r="B66" s="52"/>
      <c r="C66" s="53"/>
      <c r="D66" s="53"/>
      <c r="E66" s="53"/>
      <c r="F66" s="53"/>
      <c r="G66" s="53"/>
      <c r="H66" s="53"/>
      <c r="I66" s="53"/>
      <c r="J66" s="53"/>
      <c r="K66" s="5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37"/>
    </row>
    <row r="71" spans="2:12" s="1" customFormat="1" ht="36.950000000000003" customHeight="1">
      <c r="B71" s="37"/>
      <c r="C71" s="57" t="s">
        <v>154</v>
      </c>
      <c r="L71" s="37"/>
    </row>
    <row r="72" spans="2:12" s="1" customFormat="1" ht="6.95" customHeight="1">
      <c r="B72" s="37"/>
      <c r="L72" s="37"/>
    </row>
    <row r="73" spans="2:12" s="1" customFormat="1" ht="14.45" customHeight="1">
      <c r="B73" s="37"/>
      <c r="C73" s="59" t="s">
        <v>17</v>
      </c>
      <c r="L73" s="37"/>
    </row>
    <row r="74" spans="2:12" s="1" customFormat="1" ht="16.5" customHeight="1">
      <c r="B74" s="37"/>
      <c r="E74" s="328" t="str">
        <f>E7</f>
        <v>Akce č. 999 612-16 K Barrandovu, most X 034, Praha 5 - severní a jižní most</v>
      </c>
      <c r="F74" s="329"/>
      <c r="G74" s="329"/>
      <c r="H74" s="329"/>
      <c r="L74" s="37"/>
    </row>
    <row r="75" spans="2:12">
      <c r="B75" s="27"/>
      <c r="C75" s="59" t="s">
        <v>138</v>
      </c>
      <c r="L75" s="27"/>
    </row>
    <row r="76" spans="2:12" ht="16.5" customHeight="1">
      <c r="B76" s="27"/>
      <c r="E76" s="328" t="s">
        <v>507</v>
      </c>
      <c r="F76" s="322"/>
      <c r="G76" s="322"/>
      <c r="H76" s="322"/>
      <c r="L76" s="27"/>
    </row>
    <row r="77" spans="2:12">
      <c r="B77" s="27"/>
      <c r="C77" s="59" t="s">
        <v>140</v>
      </c>
      <c r="L77" s="27"/>
    </row>
    <row r="78" spans="2:12" s="1" customFormat="1" ht="16.5" customHeight="1">
      <c r="B78" s="37"/>
      <c r="E78" s="332" t="s">
        <v>734</v>
      </c>
      <c r="F78" s="330"/>
      <c r="G78" s="330"/>
      <c r="H78" s="330"/>
      <c r="L78" s="37"/>
    </row>
    <row r="79" spans="2:12" s="1" customFormat="1" ht="14.45" customHeight="1">
      <c r="B79" s="37"/>
      <c r="C79" s="59" t="s">
        <v>509</v>
      </c>
      <c r="L79" s="37"/>
    </row>
    <row r="80" spans="2:12" s="1" customFormat="1" ht="17.25" customHeight="1">
      <c r="B80" s="37"/>
      <c r="E80" s="299" t="str">
        <f>E13</f>
        <v>SO402/MAT - SO402/MAT MATERIÁL</v>
      </c>
      <c r="F80" s="330"/>
      <c r="G80" s="330"/>
      <c r="H80" s="330"/>
      <c r="L80" s="37"/>
    </row>
    <row r="81" spans="2:65" s="1" customFormat="1" ht="6.95" customHeight="1">
      <c r="B81" s="37"/>
      <c r="L81" s="37"/>
    </row>
    <row r="82" spans="2:65" s="1" customFormat="1" ht="18" customHeight="1">
      <c r="B82" s="37"/>
      <c r="C82" s="59" t="s">
        <v>21</v>
      </c>
      <c r="F82" s="138" t="str">
        <f>F16</f>
        <v>Praha 5 - Hlubočepy</v>
      </c>
      <c r="I82" s="59" t="s">
        <v>23</v>
      </c>
      <c r="J82" s="63" t="str">
        <f>IF(J16="","",J16)</f>
        <v>18.12.2017</v>
      </c>
      <c r="L82" s="37"/>
    </row>
    <row r="83" spans="2:65" s="1" customFormat="1" ht="6.95" customHeight="1">
      <c r="B83" s="37"/>
      <c r="L83" s="37"/>
    </row>
    <row r="84" spans="2:65" s="1" customFormat="1">
      <c r="B84" s="37"/>
      <c r="C84" s="59" t="s">
        <v>25</v>
      </c>
      <c r="F84" s="138" t="str">
        <f>E19</f>
        <v>TOP CON SERVIS s.r.o.</v>
      </c>
      <c r="I84" s="59" t="s">
        <v>30</v>
      </c>
      <c r="J84" s="138" t="str">
        <f>E25</f>
        <v>Ing. Pavel Nejedlý</v>
      </c>
      <c r="L84" s="37"/>
    </row>
    <row r="85" spans="2:65" s="1" customFormat="1" ht="14.45" customHeight="1">
      <c r="B85" s="37"/>
      <c r="C85" s="59" t="s">
        <v>29</v>
      </c>
      <c r="F85" s="138" t="str">
        <f>IF(E22="","",E22)</f>
        <v xml:space="preserve"> </v>
      </c>
      <c r="L85" s="37"/>
    </row>
    <row r="86" spans="2:65" s="1" customFormat="1" ht="10.35" customHeight="1">
      <c r="B86" s="37"/>
      <c r="L86" s="37"/>
    </row>
    <row r="87" spans="2:65" s="10" customFormat="1" ht="29.25" customHeight="1">
      <c r="B87" s="139"/>
      <c r="C87" s="140" t="s">
        <v>155</v>
      </c>
      <c r="D87" s="141" t="s">
        <v>55</v>
      </c>
      <c r="E87" s="141" t="s">
        <v>51</v>
      </c>
      <c r="F87" s="141" t="s">
        <v>156</v>
      </c>
      <c r="G87" s="141" t="s">
        <v>157</v>
      </c>
      <c r="H87" s="141" t="s">
        <v>158</v>
      </c>
      <c r="I87" s="141" t="s">
        <v>159</v>
      </c>
      <c r="J87" s="141" t="s">
        <v>148</v>
      </c>
      <c r="K87" s="142" t="s">
        <v>160</v>
      </c>
      <c r="L87" s="139"/>
      <c r="M87" s="69" t="s">
        <v>161</v>
      </c>
      <c r="N87" s="70" t="s">
        <v>40</v>
      </c>
      <c r="O87" s="70" t="s">
        <v>162</v>
      </c>
      <c r="P87" s="70" t="s">
        <v>163</v>
      </c>
      <c r="Q87" s="70" t="s">
        <v>164</v>
      </c>
      <c r="R87" s="70" t="s">
        <v>165</v>
      </c>
      <c r="S87" s="70" t="s">
        <v>166</v>
      </c>
      <c r="T87" s="71" t="s">
        <v>167</v>
      </c>
    </row>
    <row r="88" spans="2:65" s="1" customFormat="1" ht="29.25" customHeight="1">
      <c r="B88" s="37"/>
      <c r="C88" s="73" t="s">
        <v>149</v>
      </c>
      <c r="J88" s="143">
        <f>BK88</f>
        <v>0</v>
      </c>
      <c r="L88" s="37"/>
      <c r="M88" s="72"/>
      <c r="N88" s="64"/>
      <c r="O88" s="64"/>
      <c r="P88" s="144">
        <f>SUM(P89:P92)</f>
        <v>0</v>
      </c>
      <c r="Q88" s="64"/>
      <c r="R88" s="144">
        <f>SUM(R89:R92)</f>
        <v>0.13079000000000002</v>
      </c>
      <c r="S88" s="64"/>
      <c r="T88" s="145">
        <f>SUM(T89:T92)</f>
        <v>0</v>
      </c>
      <c r="AT88" s="23" t="s">
        <v>69</v>
      </c>
      <c r="AU88" s="23" t="s">
        <v>150</v>
      </c>
      <c r="BK88" s="146">
        <f>SUM(BK89:BK92)</f>
        <v>0</v>
      </c>
    </row>
    <row r="89" spans="2:65" s="1" customFormat="1" ht="16.5" customHeight="1">
      <c r="B89" s="159"/>
      <c r="C89" s="191" t="s">
        <v>77</v>
      </c>
      <c r="D89" s="191" t="s">
        <v>289</v>
      </c>
      <c r="E89" s="192" t="s">
        <v>769</v>
      </c>
      <c r="F89" s="193" t="s">
        <v>770</v>
      </c>
      <c r="G89" s="194" t="s">
        <v>258</v>
      </c>
      <c r="H89" s="195">
        <v>330</v>
      </c>
      <c r="I89" s="196"/>
      <c r="J89" s="196">
        <f>ROUND(I89*H89,2)</f>
        <v>0</v>
      </c>
      <c r="K89" s="193" t="s">
        <v>5</v>
      </c>
      <c r="L89" s="197"/>
      <c r="M89" s="198" t="s">
        <v>5</v>
      </c>
      <c r="N89" s="199" t="s">
        <v>41</v>
      </c>
      <c r="O89" s="168">
        <v>0</v>
      </c>
      <c r="P89" s="168">
        <f>O89*H89</f>
        <v>0</v>
      </c>
      <c r="Q89" s="168">
        <v>3.2000000000000003E-4</v>
      </c>
      <c r="R89" s="168">
        <f>Q89*H89</f>
        <v>0.10560000000000001</v>
      </c>
      <c r="S89" s="168">
        <v>0</v>
      </c>
      <c r="T89" s="169">
        <f>S89*H89</f>
        <v>0</v>
      </c>
      <c r="AR89" s="23" t="s">
        <v>430</v>
      </c>
      <c r="AT89" s="23" t="s">
        <v>289</v>
      </c>
      <c r="AU89" s="23" t="s">
        <v>70</v>
      </c>
      <c r="AY89" s="23" t="s">
        <v>170</v>
      </c>
      <c r="BE89" s="170">
        <f>IF(N89="základní",J89,0)</f>
        <v>0</v>
      </c>
      <c r="BF89" s="170">
        <f>IF(N89="snížená",J89,0)</f>
        <v>0</v>
      </c>
      <c r="BG89" s="170">
        <f>IF(N89="zákl. přenesená",J89,0)</f>
        <v>0</v>
      </c>
      <c r="BH89" s="170">
        <f>IF(N89="sníž. přenesená",J89,0)</f>
        <v>0</v>
      </c>
      <c r="BI89" s="170">
        <f>IF(N89="nulová",J89,0)</f>
        <v>0</v>
      </c>
      <c r="BJ89" s="23" t="s">
        <v>77</v>
      </c>
      <c r="BK89" s="170">
        <f>ROUND(I89*H89,2)</f>
        <v>0</v>
      </c>
      <c r="BL89" s="23" t="s">
        <v>430</v>
      </c>
      <c r="BM89" s="23" t="s">
        <v>771</v>
      </c>
    </row>
    <row r="90" spans="2:65" s="1" customFormat="1" ht="16.5" customHeight="1">
      <c r="B90" s="159"/>
      <c r="C90" s="191" t="s">
        <v>80</v>
      </c>
      <c r="D90" s="191" t="s">
        <v>289</v>
      </c>
      <c r="E90" s="192" t="s">
        <v>638</v>
      </c>
      <c r="F90" s="193" t="s">
        <v>772</v>
      </c>
      <c r="G90" s="194" t="s">
        <v>258</v>
      </c>
      <c r="H90" s="195">
        <v>110</v>
      </c>
      <c r="I90" s="196"/>
      <c r="J90" s="196">
        <f>ROUND(I90*H90,2)</f>
        <v>0</v>
      </c>
      <c r="K90" s="193" t="s">
        <v>5</v>
      </c>
      <c r="L90" s="197"/>
      <c r="M90" s="198" t="s">
        <v>5</v>
      </c>
      <c r="N90" s="199" t="s">
        <v>41</v>
      </c>
      <c r="O90" s="168">
        <v>0</v>
      </c>
      <c r="P90" s="168">
        <f>O90*H90</f>
        <v>0</v>
      </c>
      <c r="Q90" s="168">
        <v>0</v>
      </c>
      <c r="R90" s="168">
        <f>Q90*H90</f>
        <v>0</v>
      </c>
      <c r="S90" s="168">
        <v>0</v>
      </c>
      <c r="T90" s="169">
        <f>S90*H90</f>
        <v>0</v>
      </c>
      <c r="AR90" s="23" t="s">
        <v>430</v>
      </c>
      <c r="AT90" s="23" t="s">
        <v>289</v>
      </c>
      <c r="AU90" s="23" t="s">
        <v>70</v>
      </c>
      <c r="AY90" s="23" t="s">
        <v>170</v>
      </c>
      <c r="BE90" s="170">
        <f>IF(N90="základní",J90,0)</f>
        <v>0</v>
      </c>
      <c r="BF90" s="170">
        <f>IF(N90="snížená",J90,0)</f>
        <v>0</v>
      </c>
      <c r="BG90" s="170">
        <f>IF(N90="zákl. přenesená",J90,0)</f>
        <v>0</v>
      </c>
      <c r="BH90" s="170">
        <f>IF(N90="sníž. přenesená",J90,0)</f>
        <v>0</v>
      </c>
      <c r="BI90" s="170">
        <f>IF(N90="nulová",J90,0)</f>
        <v>0</v>
      </c>
      <c r="BJ90" s="23" t="s">
        <v>77</v>
      </c>
      <c r="BK90" s="170">
        <f>ROUND(I90*H90,2)</f>
        <v>0</v>
      </c>
      <c r="BL90" s="23" t="s">
        <v>430</v>
      </c>
      <c r="BM90" s="23" t="s">
        <v>773</v>
      </c>
    </row>
    <row r="91" spans="2:65" s="1" customFormat="1" ht="16.5" customHeight="1">
      <c r="B91" s="159"/>
      <c r="C91" s="191" t="s">
        <v>107</v>
      </c>
      <c r="D91" s="191" t="s">
        <v>289</v>
      </c>
      <c r="E91" s="192" t="s">
        <v>774</v>
      </c>
      <c r="F91" s="193" t="s">
        <v>775</v>
      </c>
      <c r="G91" s="194" t="s">
        <v>356</v>
      </c>
      <c r="H91" s="195">
        <v>3</v>
      </c>
      <c r="I91" s="196"/>
      <c r="J91" s="196">
        <f>ROUND(I91*H91,2)</f>
        <v>0</v>
      </c>
      <c r="K91" s="193" t="s">
        <v>5</v>
      </c>
      <c r="L91" s="197"/>
      <c r="M91" s="198" t="s">
        <v>5</v>
      </c>
      <c r="N91" s="199" t="s">
        <v>41</v>
      </c>
      <c r="O91" s="168">
        <v>0</v>
      </c>
      <c r="P91" s="168">
        <f>O91*H91</f>
        <v>0</v>
      </c>
      <c r="Q91" s="168">
        <v>8.0999999999999996E-3</v>
      </c>
      <c r="R91" s="168">
        <f>Q91*H91</f>
        <v>2.4299999999999999E-2</v>
      </c>
      <c r="S91" s="168">
        <v>0</v>
      </c>
      <c r="T91" s="169">
        <f>S91*H91</f>
        <v>0</v>
      </c>
      <c r="AR91" s="23" t="s">
        <v>430</v>
      </c>
      <c r="AT91" s="23" t="s">
        <v>289</v>
      </c>
      <c r="AU91" s="23" t="s">
        <v>70</v>
      </c>
      <c r="AY91" s="23" t="s">
        <v>170</v>
      </c>
      <c r="BE91" s="170">
        <f>IF(N91="základní",J91,0)</f>
        <v>0</v>
      </c>
      <c r="BF91" s="170">
        <f>IF(N91="snížená",J91,0)</f>
        <v>0</v>
      </c>
      <c r="BG91" s="170">
        <f>IF(N91="zákl. přenesená",J91,0)</f>
        <v>0</v>
      </c>
      <c r="BH91" s="170">
        <f>IF(N91="sníž. přenesená",J91,0)</f>
        <v>0</v>
      </c>
      <c r="BI91" s="170">
        <f>IF(N91="nulová",J91,0)</f>
        <v>0</v>
      </c>
      <c r="BJ91" s="23" t="s">
        <v>77</v>
      </c>
      <c r="BK91" s="170">
        <f>ROUND(I91*H91,2)</f>
        <v>0</v>
      </c>
      <c r="BL91" s="23" t="s">
        <v>430</v>
      </c>
      <c r="BM91" s="23" t="s">
        <v>776</v>
      </c>
    </row>
    <row r="92" spans="2:65" s="1" customFormat="1" ht="16.5" customHeight="1">
      <c r="B92" s="159"/>
      <c r="C92" s="191" t="s">
        <v>177</v>
      </c>
      <c r="D92" s="191" t="s">
        <v>289</v>
      </c>
      <c r="E92" s="192" t="s">
        <v>641</v>
      </c>
      <c r="F92" s="193" t="s">
        <v>642</v>
      </c>
      <c r="G92" s="194" t="s">
        <v>356</v>
      </c>
      <c r="H92" s="195">
        <v>1</v>
      </c>
      <c r="I92" s="196"/>
      <c r="J92" s="196">
        <f>ROUND(I92*H92,2)</f>
        <v>0</v>
      </c>
      <c r="K92" s="193" t="s">
        <v>5</v>
      </c>
      <c r="L92" s="197"/>
      <c r="M92" s="198" t="s">
        <v>5</v>
      </c>
      <c r="N92" s="203" t="s">
        <v>41</v>
      </c>
      <c r="O92" s="189">
        <v>0</v>
      </c>
      <c r="P92" s="189">
        <f>O92*H92</f>
        <v>0</v>
      </c>
      <c r="Q92" s="189">
        <v>8.8999999999999995E-4</v>
      </c>
      <c r="R92" s="189">
        <f>Q92*H92</f>
        <v>8.8999999999999995E-4</v>
      </c>
      <c r="S92" s="189">
        <v>0</v>
      </c>
      <c r="T92" s="190">
        <f>S92*H92</f>
        <v>0</v>
      </c>
      <c r="AR92" s="23" t="s">
        <v>430</v>
      </c>
      <c r="AT92" s="23" t="s">
        <v>289</v>
      </c>
      <c r="AU92" s="23" t="s">
        <v>70</v>
      </c>
      <c r="AY92" s="23" t="s">
        <v>170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23" t="s">
        <v>77</v>
      </c>
      <c r="BK92" s="170">
        <f>ROUND(I92*H92,2)</f>
        <v>0</v>
      </c>
      <c r="BL92" s="23" t="s">
        <v>430</v>
      </c>
      <c r="BM92" s="23" t="s">
        <v>777</v>
      </c>
    </row>
    <row r="93" spans="2:65" s="1" customFormat="1" ht="6.95" customHeight="1"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37"/>
    </row>
  </sheetData>
  <autoFilter ref="C87:K92"/>
  <mergeCells count="16">
    <mergeCell ref="L2:V2"/>
    <mergeCell ref="E74:H74"/>
    <mergeCell ref="E78:H78"/>
    <mergeCell ref="E76:H76"/>
    <mergeCell ref="E80:H80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>
      <pane ySplit="1" topLeftCell="A2" activePane="bottomLeft" state="frozen"/>
      <selection pane="bottomLeft" activeCell="I92" sqref="I9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131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s="1" customFormat="1" ht="28.5" customHeight="1">
      <c r="B9" s="37"/>
      <c r="C9" s="38"/>
      <c r="D9" s="38"/>
      <c r="E9" s="323" t="s">
        <v>778</v>
      </c>
      <c r="F9" s="325"/>
      <c r="G9" s="325"/>
      <c r="H9" s="325"/>
      <c r="I9" s="38"/>
      <c r="J9" s="38"/>
      <c r="K9" s="41"/>
    </row>
    <row r="10" spans="1:70" s="1" customFormat="1">
      <c r="B10" s="37"/>
      <c r="C10" s="38"/>
      <c r="D10" s="35" t="s">
        <v>140</v>
      </c>
      <c r="E10" s="38"/>
      <c r="F10" s="38"/>
      <c r="G10" s="38"/>
      <c r="H10" s="38"/>
      <c r="I10" s="38"/>
      <c r="J10" s="38"/>
      <c r="K10" s="41"/>
    </row>
    <row r="11" spans="1:70" s="1" customFormat="1" ht="36.950000000000003" customHeight="1">
      <c r="B11" s="37"/>
      <c r="C11" s="38"/>
      <c r="D11" s="38"/>
      <c r="E11" s="326" t="s">
        <v>778</v>
      </c>
      <c r="F11" s="325"/>
      <c r="G11" s="325"/>
      <c r="H11" s="325"/>
      <c r="I11" s="38"/>
      <c r="J11" s="38"/>
      <c r="K11" s="41"/>
    </row>
    <row r="12" spans="1:70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1:70" s="1" customFormat="1" ht="14.45" customHeight="1">
      <c r="B13" s="37"/>
      <c r="C13" s="38"/>
      <c r="D13" s="35" t="s">
        <v>19</v>
      </c>
      <c r="E13" s="38"/>
      <c r="F13" s="33" t="s">
        <v>79</v>
      </c>
      <c r="G13" s="38"/>
      <c r="H13" s="38"/>
      <c r="I13" s="35" t="s">
        <v>20</v>
      </c>
      <c r="J13" s="33" t="s">
        <v>10</v>
      </c>
      <c r="K13" s="41"/>
    </row>
    <row r="14" spans="1:70" s="1" customFormat="1" ht="14.4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18.12.2017</v>
      </c>
      <c r="K14" s="41"/>
    </row>
    <row r="15" spans="1:70" s="1" customFormat="1" ht="21.75" customHeight="1">
      <c r="B15" s="37"/>
      <c r="C15" s="38"/>
      <c r="D15" s="32" t="s">
        <v>142</v>
      </c>
      <c r="E15" s="38"/>
      <c r="F15" s="106" t="s">
        <v>143</v>
      </c>
      <c r="G15" s="38"/>
      <c r="H15" s="38"/>
      <c r="I15" s="32" t="s">
        <v>144</v>
      </c>
      <c r="J15" s="106" t="s">
        <v>145</v>
      </c>
      <c r="K15" s="41"/>
    </row>
    <row r="16" spans="1:70" s="1" customFormat="1" ht="14.4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 t="str">
        <f>IF('Rekapitulace stavby'!AN10="","",'Rekapitulace stavby'!AN10)</f>
        <v/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 xml:space="preserve"> </v>
      </c>
      <c r="F17" s="38"/>
      <c r="G17" s="38"/>
      <c r="H17" s="38"/>
      <c r="I17" s="35" t="s">
        <v>28</v>
      </c>
      <c r="J17" s="33" t="str">
        <f>IF('Rekapitulace stavby'!AN11="","",'Rekapitulace stavby'!AN11)</f>
        <v/>
      </c>
      <c r="K17" s="41"/>
    </row>
    <row r="18" spans="2:11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45" customHeight="1">
      <c r="B19" s="37"/>
      <c r="C19" s="38"/>
      <c r="D19" s="35" t="s">
        <v>29</v>
      </c>
      <c r="E19" s="38"/>
      <c r="F19" s="38"/>
      <c r="G19" s="38"/>
      <c r="H19" s="38"/>
      <c r="I19" s="35" t="s">
        <v>26</v>
      </c>
      <c r="J19" s="33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 xml:space="preserve"> </v>
      </c>
      <c r="F20" s="38"/>
      <c r="G20" s="38"/>
      <c r="H20" s="38"/>
      <c r="I20" s="35" t="s">
        <v>28</v>
      </c>
      <c r="J20" s="33" t="str">
        <f>IF('Rekapitulace stavby'!AN14="Vyplň údaj","",IF('Rekapitulace stavby'!AN14="","",'Rekapitulace stavby'!AN14))</f>
        <v/>
      </c>
      <c r="K20" s="41"/>
    </row>
    <row r="21" spans="2:11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45" customHeight="1">
      <c r="B22" s="37"/>
      <c r="C22" s="38"/>
      <c r="D22" s="35" t="s">
        <v>30</v>
      </c>
      <c r="E22" s="38"/>
      <c r="F22" s="38"/>
      <c r="G22" s="38"/>
      <c r="H22" s="38"/>
      <c r="I22" s="35" t="s">
        <v>26</v>
      </c>
      <c r="J22" s="33" t="s">
        <v>31</v>
      </c>
      <c r="K22" s="41"/>
    </row>
    <row r="23" spans="2:11" s="1" customFormat="1" ht="18" customHeight="1">
      <c r="B23" s="37"/>
      <c r="C23" s="38"/>
      <c r="D23" s="38"/>
      <c r="E23" s="33" t="s">
        <v>32</v>
      </c>
      <c r="F23" s="38"/>
      <c r="G23" s="38"/>
      <c r="H23" s="38"/>
      <c r="I23" s="35" t="s">
        <v>28</v>
      </c>
      <c r="J23" s="33" t="s">
        <v>33</v>
      </c>
      <c r="K23" s="41"/>
    </row>
    <row r="24" spans="2:1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45" customHeight="1">
      <c r="B25" s="37"/>
      <c r="C25" s="38"/>
      <c r="D25" s="35" t="s">
        <v>35</v>
      </c>
      <c r="E25" s="38"/>
      <c r="F25" s="38"/>
      <c r="G25" s="38"/>
      <c r="H25" s="38"/>
      <c r="I25" s="38"/>
      <c r="J25" s="38"/>
      <c r="K25" s="41"/>
    </row>
    <row r="26" spans="2:11" s="7" customFormat="1" ht="16.5" customHeight="1">
      <c r="B26" s="107"/>
      <c r="C26" s="108"/>
      <c r="D26" s="108"/>
      <c r="E26" s="288" t="s">
        <v>5</v>
      </c>
      <c r="F26" s="288"/>
      <c r="G26" s="288"/>
      <c r="H26" s="288"/>
      <c r="I26" s="108"/>
      <c r="J26" s="108"/>
      <c r="K26" s="109"/>
    </row>
    <row r="27" spans="2:11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10"/>
    </row>
    <row r="29" spans="2:11" s="1" customFormat="1" ht="25.35" customHeight="1">
      <c r="B29" s="37"/>
      <c r="C29" s="38"/>
      <c r="D29" s="111" t="s">
        <v>36</v>
      </c>
      <c r="E29" s="38"/>
      <c r="F29" s="38"/>
      <c r="G29" s="38"/>
      <c r="H29" s="38"/>
      <c r="I29" s="38"/>
      <c r="J29" s="112">
        <f>ROUND(J89,2)</f>
        <v>0</v>
      </c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14.45" customHeight="1">
      <c r="B31" s="37"/>
      <c r="C31" s="38"/>
      <c r="D31" s="38"/>
      <c r="E31" s="38"/>
      <c r="F31" s="42" t="s">
        <v>38</v>
      </c>
      <c r="G31" s="38"/>
      <c r="H31" s="38"/>
      <c r="I31" s="42" t="s">
        <v>37</v>
      </c>
      <c r="J31" s="42" t="s">
        <v>39</v>
      </c>
      <c r="K31" s="41"/>
    </row>
    <row r="32" spans="2:11" s="1" customFormat="1" ht="14.45" customHeight="1">
      <c r="B32" s="37"/>
      <c r="C32" s="38"/>
      <c r="D32" s="45" t="s">
        <v>40</v>
      </c>
      <c r="E32" s="45" t="s">
        <v>41</v>
      </c>
      <c r="F32" s="113">
        <f>ROUND(SUM(BE89:BE110), 2)</f>
        <v>0</v>
      </c>
      <c r="G32" s="38"/>
      <c r="H32" s="38"/>
      <c r="I32" s="114">
        <v>0.21</v>
      </c>
      <c r="J32" s="113">
        <f>ROUND(ROUND((SUM(BE89:BE110)), 2)*I32, 2)</f>
        <v>0</v>
      </c>
      <c r="K32" s="41"/>
    </row>
    <row r="33" spans="2:11" s="1" customFormat="1" ht="14.45" customHeight="1">
      <c r="B33" s="37"/>
      <c r="C33" s="38"/>
      <c r="D33" s="38"/>
      <c r="E33" s="45" t="s">
        <v>42</v>
      </c>
      <c r="F33" s="113">
        <f>ROUND(SUM(BF89:BF110), 2)</f>
        <v>0</v>
      </c>
      <c r="G33" s="38"/>
      <c r="H33" s="38"/>
      <c r="I33" s="114">
        <v>0.15</v>
      </c>
      <c r="J33" s="113">
        <f>ROUND(ROUND((SUM(BF89:BF110)), 2)*I33, 2)</f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43</v>
      </c>
      <c r="F34" s="113">
        <f>ROUND(SUM(BG89:BG110), 2)</f>
        <v>0</v>
      </c>
      <c r="G34" s="38"/>
      <c r="H34" s="38"/>
      <c r="I34" s="114">
        <v>0.21</v>
      </c>
      <c r="J34" s="113">
        <v>0</v>
      </c>
      <c r="K34" s="41"/>
    </row>
    <row r="35" spans="2:11" s="1" customFormat="1" ht="14.45" hidden="1" customHeight="1">
      <c r="B35" s="37"/>
      <c r="C35" s="38"/>
      <c r="D35" s="38"/>
      <c r="E35" s="45" t="s">
        <v>44</v>
      </c>
      <c r="F35" s="113">
        <f>ROUND(SUM(BH89:BH110), 2)</f>
        <v>0</v>
      </c>
      <c r="G35" s="38"/>
      <c r="H35" s="38"/>
      <c r="I35" s="114">
        <v>0.15</v>
      </c>
      <c r="J35" s="113"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45</v>
      </c>
      <c r="F36" s="113">
        <f>ROUND(SUM(BI89:BI110), 2)</f>
        <v>0</v>
      </c>
      <c r="G36" s="38"/>
      <c r="H36" s="38"/>
      <c r="I36" s="114">
        <v>0</v>
      </c>
      <c r="J36" s="113">
        <v>0</v>
      </c>
      <c r="K36" s="41"/>
    </row>
    <row r="37" spans="2:11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5.35" customHeight="1">
      <c r="B38" s="37"/>
      <c r="C38" s="115"/>
      <c r="D38" s="116" t="s">
        <v>46</v>
      </c>
      <c r="E38" s="67"/>
      <c r="F38" s="67"/>
      <c r="G38" s="117" t="s">
        <v>47</v>
      </c>
      <c r="H38" s="118" t="s">
        <v>48</v>
      </c>
      <c r="I38" s="67"/>
      <c r="J38" s="119">
        <f>SUM(J29:J36)</f>
        <v>0</v>
      </c>
      <c r="K38" s="120"/>
    </row>
    <row r="39" spans="2:11" s="1" customFormat="1" ht="14.4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95" customHeight="1">
      <c r="B43" s="55"/>
      <c r="C43" s="56"/>
      <c r="D43" s="56"/>
      <c r="E43" s="56"/>
      <c r="F43" s="56"/>
      <c r="G43" s="56"/>
      <c r="H43" s="56"/>
      <c r="I43" s="56"/>
      <c r="J43" s="56"/>
      <c r="K43" s="121"/>
    </row>
    <row r="44" spans="2:11" s="1" customFormat="1" ht="36.950000000000003" customHeight="1">
      <c r="B44" s="37"/>
      <c r="C44" s="29" t="s">
        <v>146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9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4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6.5" customHeight="1">
      <c r="B47" s="37"/>
      <c r="C47" s="38"/>
      <c r="D47" s="38"/>
      <c r="E47" s="323" t="str">
        <f>E7</f>
        <v>Akce č. 999 612-16 K Barrandovu, most X 034, Praha 5 - severní a jižní most</v>
      </c>
      <c r="F47" s="324"/>
      <c r="G47" s="324"/>
      <c r="H47" s="324"/>
      <c r="I47" s="38"/>
      <c r="J47" s="38"/>
      <c r="K47" s="41"/>
    </row>
    <row r="48" spans="2:11">
      <c r="B48" s="27"/>
      <c r="C48" s="35" t="s">
        <v>138</v>
      </c>
      <c r="D48" s="28"/>
      <c r="E48" s="28"/>
      <c r="F48" s="28"/>
      <c r="G48" s="28"/>
      <c r="H48" s="28"/>
      <c r="I48" s="28"/>
      <c r="J48" s="28"/>
      <c r="K48" s="30"/>
    </row>
    <row r="49" spans="2:47" s="1" customFormat="1" ht="28.5" customHeight="1">
      <c r="B49" s="37"/>
      <c r="C49" s="38"/>
      <c r="D49" s="38"/>
      <c r="E49" s="323" t="s">
        <v>778</v>
      </c>
      <c r="F49" s="325"/>
      <c r="G49" s="325"/>
      <c r="H49" s="325"/>
      <c r="I49" s="38"/>
      <c r="J49" s="38"/>
      <c r="K49" s="41"/>
    </row>
    <row r="50" spans="2:47" s="1" customFormat="1" ht="14.45" customHeight="1">
      <c r="B50" s="37"/>
      <c r="C50" s="35" t="s">
        <v>140</v>
      </c>
      <c r="D50" s="38"/>
      <c r="E50" s="38"/>
      <c r="F50" s="38"/>
      <c r="G50" s="38"/>
      <c r="H50" s="38"/>
      <c r="I50" s="38"/>
      <c r="J50" s="38"/>
      <c r="K50" s="41"/>
    </row>
    <row r="51" spans="2:47" s="1" customFormat="1" ht="17.25" customHeight="1">
      <c r="B51" s="37"/>
      <c r="C51" s="38"/>
      <c r="D51" s="38"/>
      <c r="E51" s="326" t="str">
        <f>E11</f>
        <v>023-17/4 - Akce č. 999 612/16 K Barrandovu, most X 034, Praha 5 - VRN - Vedlejší rozpočtové náklady</v>
      </c>
      <c r="F51" s="325"/>
      <c r="G51" s="325"/>
      <c r="H51" s="325"/>
      <c r="I51" s="38"/>
      <c r="J51" s="38"/>
      <c r="K51" s="41"/>
    </row>
    <row r="52" spans="2:47" s="1" customFormat="1" ht="6.9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47" s="1" customFormat="1" ht="18" customHeight="1">
      <c r="B53" s="37"/>
      <c r="C53" s="35" t="s">
        <v>21</v>
      </c>
      <c r="D53" s="38"/>
      <c r="E53" s="38"/>
      <c r="F53" s="33" t="str">
        <f>F14</f>
        <v>K Barrandovu</v>
      </c>
      <c r="G53" s="38"/>
      <c r="H53" s="38"/>
      <c r="I53" s="35" t="s">
        <v>23</v>
      </c>
      <c r="J53" s="105" t="str">
        <f>IF(J14="","",J14)</f>
        <v>18.12.2017</v>
      </c>
      <c r="K53" s="41"/>
    </row>
    <row r="54" spans="2:47" s="1" customFormat="1" ht="6.9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47" s="1" customFormat="1">
      <c r="B55" s="37"/>
      <c r="C55" s="35" t="s">
        <v>25</v>
      </c>
      <c r="D55" s="38"/>
      <c r="E55" s="38"/>
      <c r="F55" s="33" t="str">
        <f>E17</f>
        <v xml:space="preserve"> </v>
      </c>
      <c r="G55" s="38"/>
      <c r="H55" s="38"/>
      <c r="I55" s="35" t="s">
        <v>30</v>
      </c>
      <c r="J55" s="288" t="str">
        <f>E23</f>
        <v>TOP CON SERVIS s.r.o.</v>
      </c>
      <c r="K55" s="41"/>
    </row>
    <row r="56" spans="2:47" s="1" customFormat="1" ht="14.45" customHeight="1">
      <c r="B56" s="37"/>
      <c r="C56" s="35" t="s">
        <v>29</v>
      </c>
      <c r="D56" s="38"/>
      <c r="E56" s="38"/>
      <c r="F56" s="33" t="str">
        <f>IF(E20="","",E20)</f>
        <v xml:space="preserve"> </v>
      </c>
      <c r="G56" s="38"/>
      <c r="H56" s="38"/>
      <c r="I56" s="38"/>
      <c r="J56" s="327"/>
      <c r="K56" s="41"/>
    </row>
    <row r="57" spans="2:47" s="1" customFormat="1" ht="10.3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47" s="1" customFormat="1" ht="29.25" customHeight="1">
      <c r="B58" s="37"/>
      <c r="C58" s="122" t="s">
        <v>147</v>
      </c>
      <c r="D58" s="115"/>
      <c r="E58" s="115"/>
      <c r="F58" s="115"/>
      <c r="G58" s="115"/>
      <c r="H58" s="115"/>
      <c r="I58" s="115"/>
      <c r="J58" s="123" t="s">
        <v>148</v>
      </c>
      <c r="K58" s="124"/>
    </row>
    <row r="59" spans="2:47" s="1" customFormat="1" ht="10.3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5" t="s">
        <v>149</v>
      </c>
      <c r="D60" s="38"/>
      <c r="E60" s="38"/>
      <c r="F60" s="38"/>
      <c r="G60" s="38"/>
      <c r="H60" s="38"/>
      <c r="I60" s="38"/>
      <c r="J60" s="112">
        <f>J89</f>
        <v>0</v>
      </c>
      <c r="K60" s="41"/>
      <c r="AU60" s="23" t="s">
        <v>150</v>
      </c>
    </row>
    <row r="61" spans="2:47" s="8" customFormat="1" ht="24.95" customHeight="1">
      <c r="B61" s="126"/>
      <c r="C61" s="127"/>
      <c r="D61" s="128" t="s">
        <v>779</v>
      </c>
      <c r="E61" s="129"/>
      <c r="F61" s="129"/>
      <c r="G61" s="129"/>
      <c r="H61" s="129"/>
      <c r="I61" s="129"/>
      <c r="J61" s="130">
        <f>J90</f>
        <v>0</v>
      </c>
      <c r="K61" s="131"/>
    </row>
    <row r="62" spans="2:47" s="9" customFormat="1" ht="19.899999999999999" customHeight="1">
      <c r="B62" s="132"/>
      <c r="C62" s="133"/>
      <c r="D62" s="134" t="s">
        <v>780</v>
      </c>
      <c r="E62" s="135"/>
      <c r="F62" s="135"/>
      <c r="G62" s="135"/>
      <c r="H62" s="135"/>
      <c r="I62" s="135"/>
      <c r="J62" s="136">
        <f>J91</f>
        <v>0</v>
      </c>
      <c r="K62" s="137"/>
    </row>
    <row r="63" spans="2:47" s="9" customFormat="1" ht="19.899999999999999" customHeight="1">
      <c r="B63" s="132"/>
      <c r="C63" s="133"/>
      <c r="D63" s="134" t="s">
        <v>781</v>
      </c>
      <c r="E63" s="135"/>
      <c r="F63" s="135"/>
      <c r="G63" s="135"/>
      <c r="H63" s="135"/>
      <c r="I63" s="135"/>
      <c r="J63" s="136">
        <f>J94</f>
        <v>0</v>
      </c>
      <c r="K63" s="137"/>
    </row>
    <row r="64" spans="2:47" s="9" customFormat="1" ht="19.899999999999999" customHeight="1">
      <c r="B64" s="132"/>
      <c r="C64" s="133"/>
      <c r="D64" s="134" t="s">
        <v>782</v>
      </c>
      <c r="E64" s="135"/>
      <c r="F64" s="135"/>
      <c r="G64" s="135"/>
      <c r="H64" s="135"/>
      <c r="I64" s="135"/>
      <c r="J64" s="136">
        <f>J98</f>
        <v>0</v>
      </c>
      <c r="K64" s="137"/>
    </row>
    <row r="65" spans="2:12" s="9" customFormat="1" ht="19.899999999999999" customHeight="1">
      <c r="B65" s="132"/>
      <c r="C65" s="133"/>
      <c r="D65" s="134" t="s">
        <v>783</v>
      </c>
      <c r="E65" s="135"/>
      <c r="F65" s="135"/>
      <c r="G65" s="135"/>
      <c r="H65" s="135"/>
      <c r="I65" s="135"/>
      <c r="J65" s="136">
        <f>J101</f>
        <v>0</v>
      </c>
      <c r="K65" s="137"/>
    </row>
    <row r="66" spans="2:12" s="9" customFormat="1" ht="19.899999999999999" customHeight="1">
      <c r="B66" s="132"/>
      <c r="C66" s="133"/>
      <c r="D66" s="134" t="s">
        <v>784</v>
      </c>
      <c r="E66" s="135"/>
      <c r="F66" s="135"/>
      <c r="G66" s="135"/>
      <c r="H66" s="135"/>
      <c r="I66" s="135"/>
      <c r="J66" s="136">
        <f>J104</f>
        <v>0</v>
      </c>
      <c r="K66" s="137"/>
    </row>
    <row r="67" spans="2:12" s="9" customFormat="1" ht="19.899999999999999" customHeight="1">
      <c r="B67" s="132"/>
      <c r="C67" s="133"/>
      <c r="D67" s="134" t="s">
        <v>785</v>
      </c>
      <c r="E67" s="135"/>
      <c r="F67" s="135"/>
      <c r="G67" s="135"/>
      <c r="H67" s="135"/>
      <c r="I67" s="135"/>
      <c r="J67" s="136">
        <f>J108</f>
        <v>0</v>
      </c>
      <c r="K67" s="137"/>
    </row>
    <row r="68" spans="2:12" s="1" customFormat="1" ht="21.75" customHeight="1">
      <c r="B68" s="37"/>
      <c r="C68" s="38"/>
      <c r="D68" s="38"/>
      <c r="E68" s="38"/>
      <c r="F68" s="38"/>
      <c r="G68" s="38"/>
      <c r="H68" s="38"/>
      <c r="I68" s="38"/>
      <c r="J68" s="38"/>
      <c r="K68" s="4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53"/>
      <c r="J69" s="53"/>
      <c r="K69" s="54"/>
    </row>
    <row r="73" spans="2:12" s="1" customFormat="1" ht="6.95" customHeight="1"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37"/>
    </row>
    <row r="74" spans="2:12" s="1" customFormat="1" ht="36.950000000000003" customHeight="1">
      <c r="B74" s="37"/>
      <c r="C74" s="57" t="s">
        <v>154</v>
      </c>
      <c r="L74" s="37"/>
    </row>
    <row r="75" spans="2:12" s="1" customFormat="1" ht="6.95" customHeight="1">
      <c r="B75" s="37"/>
      <c r="L75" s="37"/>
    </row>
    <row r="76" spans="2:12" s="1" customFormat="1" ht="14.45" customHeight="1">
      <c r="B76" s="37"/>
      <c r="C76" s="59" t="s">
        <v>17</v>
      </c>
      <c r="L76" s="37"/>
    </row>
    <row r="77" spans="2:12" s="1" customFormat="1" ht="16.5" customHeight="1">
      <c r="B77" s="37"/>
      <c r="E77" s="328" t="str">
        <f>E7</f>
        <v>Akce č. 999 612-16 K Barrandovu, most X 034, Praha 5 - severní a jižní most</v>
      </c>
      <c r="F77" s="329"/>
      <c r="G77" s="329"/>
      <c r="H77" s="329"/>
      <c r="L77" s="37"/>
    </row>
    <row r="78" spans="2:12">
      <c r="B78" s="27"/>
      <c r="C78" s="59" t="s">
        <v>138</v>
      </c>
      <c r="L78" s="27"/>
    </row>
    <row r="79" spans="2:12" s="1" customFormat="1" ht="28.5" customHeight="1">
      <c r="B79" s="37"/>
      <c r="E79" s="328" t="s">
        <v>778</v>
      </c>
      <c r="F79" s="330"/>
      <c r="G79" s="330"/>
      <c r="H79" s="330"/>
      <c r="L79" s="37"/>
    </row>
    <row r="80" spans="2:12" s="1" customFormat="1" ht="14.45" customHeight="1">
      <c r="B80" s="37"/>
      <c r="C80" s="59" t="s">
        <v>140</v>
      </c>
      <c r="L80" s="37"/>
    </row>
    <row r="81" spans="2:65" s="1" customFormat="1" ht="17.25" customHeight="1">
      <c r="B81" s="37"/>
      <c r="E81" s="299" t="str">
        <f>E11</f>
        <v>023-17/4 - Akce č. 999 612/16 K Barrandovu, most X 034, Praha 5 - VRN - Vedlejší rozpočtové náklady</v>
      </c>
      <c r="F81" s="330"/>
      <c r="G81" s="330"/>
      <c r="H81" s="330"/>
      <c r="L81" s="37"/>
    </row>
    <row r="82" spans="2:65" s="1" customFormat="1" ht="6.95" customHeight="1">
      <c r="B82" s="37"/>
      <c r="L82" s="37"/>
    </row>
    <row r="83" spans="2:65" s="1" customFormat="1" ht="18" customHeight="1">
      <c r="B83" s="37"/>
      <c r="C83" s="59" t="s">
        <v>21</v>
      </c>
      <c r="F83" s="138" t="str">
        <f>F14</f>
        <v>K Barrandovu</v>
      </c>
      <c r="I83" s="59" t="s">
        <v>23</v>
      </c>
      <c r="J83" s="63" t="str">
        <f>IF(J14="","",J14)</f>
        <v>18.12.2017</v>
      </c>
      <c r="L83" s="37"/>
    </row>
    <row r="84" spans="2:65" s="1" customFormat="1" ht="6.95" customHeight="1">
      <c r="B84" s="37"/>
      <c r="L84" s="37"/>
    </row>
    <row r="85" spans="2:65" s="1" customFormat="1">
      <c r="B85" s="37"/>
      <c r="C85" s="59" t="s">
        <v>25</v>
      </c>
      <c r="F85" s="138" t="str">
        <f>E17</f>
        <v xml:space="preserve"> </v>
      </c>
      <c r="I85" s="59" t="s">
        <v>30</v>
      </c>
      <c r="J85" s="138" t="str">
        <f>E23</f>
        <v>TOP CON SERVIS s.r.o.</v>
      </c>
      <c r="L85" s="37"/>
    </row>
    <row r="86" spans="2:65" s="1" customFormat="1" ht="14.45" customHeight="1">
      <c r="B86" s="37"/>
      <c r="C86" s="59" t="s">
        <v>29</v>
      </c>
      <c r="F86" s="138" t="str">
        <f>IF(E20="","",E20)</f>
        <v xml:space="preserve"> </v>
      </c>
      <c r="L86" s="37"/>
    </row>
    <row r="87" spans="2:65" s="1" customFormat="1" ht="10.35" customHeight="1">
      <c r="B87" s="37"/>
      <c r="L87" s="37"/>
    </row>
    <row r="88" spans="2:65" s="10" customFormat="1" ht="29.25" customHeight="1">
      <c r="B88" s="139"/>
      <c r="C88" s="140" t="s">
        <v>155</v>
      </c>
      <c r="D88" s="141" t="s">
        <v>55</v>
      </c>
      <c r="E88" s="141" t="s">
        <v>51</v>
      </c>
      <c r="F88" s="141" t="s">
        <v>156</v>
      </c>
      <c r="G88" s="141" t="s">
        <v>157</v>
      </c>
      <c r="H88" s="141" t="s">
        <v>158</v>
      </c>
      <c r="I88" s="141" t="s">
        <v>159</v>
      </c>
      <c r="J88" s="141" t="s">
        <v>148</v>
      </c>
      <c r="K88" s="142" t="s">
        <v>160</v>
      </c>
      <c r="L88" s="139"/>
      <c r="M88" s="69" t="s">
        <v>161</v>
      </c>
      <c r="N88" s="70" t="s">
        <v>40</v>
      </c>
      <c r="O88" s="70" t="s">
        <v>162</v>
      </c>
      <c r="P88" s="70" t="s">
        <v>163</v>
      </c>
      <c r="Q88" s="70" t="s">
        <v>164</v>
      </c>
      <c r="R88" s="70" t="s">
        <v>165</v>
      </c>
      <c r="S88" s="70" t="s">
        <v>166</v>
      </c>
      <c r="T88" s="71" t="s">
        <v>167</v>
      </c>
    </row>
    <row r="89" spans="2:65" s="1" customFormat="1" ht="29.25" customHeight="1">
      <c r="B89" s="37"/>
      <c r="C89" s="73" t="s">
        <v>149</v>
      </c>
      <c r="J89" s="143">
        <f>BK89</f>
        <v>0</v>
      </c>
      <c r="L89" s="37"/>
      <c r="M89" s="72"/>
      <c r="N89" s="64"/>
      <c r="O89" s="64"/>
      <c r="P89" s="144">
        <f>P90</f>
        <v>0</v>
      </c>
      <c r="Q89" s="64"/>
      <c r="R89" s="144">
        <f>R90</f>
        <v>0</v>
      </c>
      <c r="S89" s="64"/>
      <c r="T89" s="145">
        <f>T90</f>
        <v>0</v>
      </c>
      <c r="AT89" s="23" t="s">
        <v>69</v>
      </c>
      <c r="AU89" s="23" t="s">
        <v>150</v>
      </c>
      <c r="BK89" s="146">
        <f>BK90</f>
        <v>0</v>
      </c>
    </row>
    <row r="90" spans="2:65" s="11" customFormat="1" ht="37.35" customHeight="1">
      <c r="B90" s="147"/>
      <c r="D90" s="148" t="s">
        <v>69</v>
      </c>
      <c r="E90" s="149" t="s">
        <v>786</v>
      </c>
      <c r="F90" s="149" t="s">
        <v>787</v>
      </c>
      <c r="J90" s="150">
        <f>BK90</f>
        <v>0</v>
      </c>
      <c r="L90" s="147"/>
      <c r="M90" s="151"/>
      <c r="N90" s="152"/>
      <c r="O90" s="152"/>
      <c r="P90" s="153">
        <f>P91+P94+P98+P101+P104+P108</f>
        <v>0</v>
      </c>
      <c r="Q90" s="152"/>
      <c r="R90" s="153">
        <f>R91+R94+R98+R101+R104+R108</f>
        <v>0</v>
      </c>
      <c r="S90" s="152"/>
      <c r="T90" s="154">
        <f>T91+T94+T98+T101+T104+T108</f>
        <v>0</v>
      </c>
      <c r="AR90" s="148" t="s">
        <v>192</v>
      </c>
      <c r="AT90" s="155" t="s">
        <v>69</v>
      </c>
      <c r="AU90" s="155" t="s">
        <v>70</v>
      </c>
      <c r="AY90" s="148" t="s">
        <v>170</v>
      </c>
      <c r="BK90" s="156">
        <f>BK91+BK94+BK98+BK101+BK104+BK108</f>
        <v>0</v>
      </c>
    </row>
    <row r="91" spans="2:65" s="11" customFormat="1" ht="19.899999999999999" customHeight="1">
      <c r="B91" s="147"/>
      <c r="D91" s="148" t="s">
        <v>69</v>
      </c>
      <c r="E91" s="157" t="s">
        <v>788</v>
      </c>
      <c r="F91" s="157" t="s">
        <v>789</v>
      </c>
      <c r="J91" s="158">
        <f>BK91</f>
        <v>0</v>
      </c>
      <c r="L91" s="147"/>
      <c r="M91" s="151"/>
      <c r="N91" s="152"/>
      <c r="O91" s="152"/>
      <c r="P91" s="153">
        <f>SUM(P92:P93)</f>
        <v>0</v>
      </c>
      <c r="Q91" s="152"/>
      <c r="R91" s="153">
        <f>SUM(R92:R93)</f>
        <v>0</v>
      </c>
      <c r="S91" s="152"/>
      <c r="T91" s="154">
        <f>SUM(T92:T93)</f>
        <v>0</v>
      </c>
      <c r="AR91" s="148" t="s">
        <v>192</v>
      </c>
      <c r="AT91" s="155" t="s">
        <v>69</v>
      </c>
      <c r="AU91" s="155" t="s">
        <v>77</v>
      </c>
      <c r="AY91" s="148" t="s">
        <v>170</v>
      </c>
      <c r="BK91" s="156">
        <f>SUM(BK92:BK93)</f>
        <v>0</v>
      </c>
    </row>
    <row r="92" spans="2:65" s="1" customFormat="1" ht="16.5" customHeight="1">
      <c r="B92" s="159"/>
      <c r="C92" s="160" t="s">
        <v>77</v>
      </c>
      <c r="D92" s="160" t="s">
        <v>173</v>
      </c>
      <c r="E92" s="161" t="s">
        <v>790</v>
      </c>
      <c r="F92" s="162" t="s">
        <v>791</v>
      </c>
      <c r="G92" s="163" t="s">
        <v>792</v>
      </c>
      <c r="H92" s="164">
        <v>1</v>
      </c>
      <c r="I92" s="165"/>
      <c r="J92" s="165">
        <f>ROUND(I92*H92,2)</f>
        <v>0</v>
      </c>
      <c r="K92" s="162" t="s">
        <v>181</v>
      </c>
      <c r="L92" s="37"/>
      <c r="M92" s="166" t="s">
        <v>5</v>
      </c>
      <c r="N92" s="167" t="s">
        <v>41</v>
      </c>
      <c r="O92" s="168">
        <v>0</v>
      </c>
      <c r="P92" s="168">
        <f>O92*H92</f>
        <v>0</v>
      </c>
      <c r="Q92" s="168">
        <v>0</v>
      </c>
      <c r="R92" s="168">
        <f>Q92*H92</f>
        <v>0</v>
      </c>
      <c r="S92" s="168">
        <v>0</v>
      </c>
      <c r="T92" s="169">
        <f>S92*H92</f>
        <v>0</v>
      </c>
      <c r="AR92" s="23" t="s">
        <v>793</v>
      </c>
      <c r="AT92" s="23" t="s">
        <v>173</v>
      </c>
      <c r="AU92" s="23" t="s">
        <v>80</v>
      </c>
      <c r="AY92" s="23" t="s">
        <v>170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23" t="s">
        <v>77</v>
      </c>
      <c r="BK92" s="170">
        <f>ROUND(I92*H92,2)</f>
        <v>0</v>
      </c>
      <c r="BL92" s="23" t="s">
        <v>793</v>
      </c>
      <c r="BM92" s="23" t="s">
        <v>794</v>
      </c>
    </row>
    <row r="93" spans="2:65" s="1" customFormat="1" ht="16.5" customHeight="1">
      <c r="B93" s="159"/>
      <c r="C93" s="160" t="s">
        <v>80</v>
      </c>
      <c r="D93" s="160" t="s">
        <v>173</v>
      </c>
      <c r="E93" s="161" t="s">
        <v>795</v>
      </c>
      <c r="F93" s="162" t="s">
        <v>796</v>
      </c>
      <c r="G93" s="163" t="s">
        <v>792</v>
      </c>
      <c r="H93" s="164">
        <v>1</v>
      </c>
      <c r="I93" s="165"/>
      <c r="J93" s="165">
        <f>ROUND(I93*H93,2)</f>
        <v>0</v>
      </c>
      <c r="K93" s="162" t="s">
        <v>181</v>
      </c>
      <c r="L93" s="37"/>
      <c r="M93" s="166" t="s">
        <v>5</v>
      </c>
      <c r="N93" s="167" t="s">
        <v>41</v>
      </c>
      <c r="O93" s="168">
        <v>0</v>
      </c>
      <c r="P93" s="168">
        <f>O93*H93</f>
        <v>0</v>
      </c>
      <c r="Q93" s="168">
        <v>0</v>
      </c>
      <c r="R93" s="168">
        <f>Q93*H93</f>
        <v>0</v>
      </c>
      <c r="S93" s="168">
        <v>0</v>
      </c>
      <c r="T93" s="169">
        <f>S93*H93</f>
        <v>0</v>
      </c>
      <c r="AR93" s="23" t="s">
        <v>793</v>
      </c>
      <c r="AT93" s="23" t="s">
        <v>173</v>
      </c>
      <c r="AU93" s="23" t="s">
        <v>80</v>
      </c>
      <c r="AY93" s="23" t="s">
        <v>170</v>
      </c>
      <c r="BE93" s="170">
        <f>IF(N93="základní",J93,0)</f>
        <v>0</v>
      </c>
      <c r="BF93" s="170">
        <f>IF(N93="snížená",J93,0)</f>
        <v>0</v>
      </c>
      <c r="BG93" s="170">
        <f>IF(N93="zákl. přenesená",J93,0)</f>
        <v>0</v>
      </c>
      <c r="BH93" s="170">
        <f>IF(N93="sníž. přenesená",J93,0)</f>
        <v>0</v>
      </c>
      <c r="BI93" s="170">
        <f>IF(N93="nulová",J93,0)</f>
        <v>0</v>
      </c>
      <c r="BJ93" s="23" t="s">
        <v>77</v>
      </c>
      <c r="BK93" s="170">
        <f>ROUND(I93*H93,2)</f>
        <v>0</v>
      </c>
      <c r="BL93" s="23" t="s">
        <v>793</v>
      </c>
      <c r="BM93" s="23" t="s">
        <v>797</v>
      </c>
    </row>
    <row r="94" spans="2:65" s="11" customFormat="1" ht="29.85" customHeight="1">
      <c r="B94" s="147"/>
      <c r="D94" s="148" t="s">
        <v>69</v>
      </c>
      <c r="E94" s="157" t="s">
        <v>798</v>
      </c>
      <c r="F94" s="157" t="s">
        <v>799</v>
      </c>
      <c r="J94" s="158">
        <f>BK94</f>
        <v>0</v>
      </c>
      <c r="L94" s="147"/>
      <c r="M94" s="151"/>
      <c r="N94" s="152"/>
      <c r="O94" s="152"/>
      <c r="P94" s="153">
        <f>SUM(P95:P97)</f>
        <v>0</v>
      </c>
      <c r="Q94" s="152"/>
      <c r="R94" s="153">
        <f>SUM(R95:R97)</f>
        <v>0</v>
      </c>
      <c r="S94" s="152"/>
      <c r="T94" s="154">
        <f>SUM(T95:T97)</f>
        <v>0</v>
      </c>
      <c r="AR94" s="148" t="s">
        <v>192</v>
      </c>
      <c r="AT94" s="155" t="s">
        <v>69</v>
      </c>
      <c r="AU94" s="155" t="s">
        <v>77</v>
      </c>
      <c r="AY94" s="148" t="s">
        <v>170</v>
      </c>
      <c r="BK94" s="156">
        <f>SUM(BK95:BK97)</f>
        <v>0</v>
      </c>
    </row>
    <row r="95" spans="2:65" s="1" customFormat="1" ht="16.5" customHeight="1">
      <c r="B95" s="159"/>
      <c r="C95" s="160" t="s">
        <v>107</v>
      </c>
      <c r="D95" s="160" t="s">
        <v>173</v>
      </c>
      <c r="E95" s="161" t="s">
        <v>800</v>
      </c>
      <c r="F95" s="162" t="s">
        <v>799</v>
      </c>
      <c r="G95" s="163" t="s">
        <v>792</v>
      </c>
      <c r="H95" s="164">
        <v>1</v>
      </c>
      <c r="I95" s="165"/>
      <c r="J95" s="165">
        <f>ROUND(I95*H95,2)</f>
        <v>0</v>
      </c>
      <c r="K95" s="162" t="s">
        <v>181</v>
      </c>
      <c r="L95" s="37"/>
      <c r="M95" s="166" t="s">
        <v>5</v>
      </c>
      <c r="N95" s="167" t="s">
        <v>41</v>
      </c>
      <c r="O95" s="168">
        <v>0</v>
      </c>
      <c r="P95" s="168">
        <f>O95*H95</f>
        <v>0</v>
      </c>
      <c r="Q95" s="168">
        <v>0</v>
      </c>
      <c r="R95" s="168">
        <f>Q95*H95</f>
        <v>0</v>
      </c>
      <c r="S95" s="168">
        <v>0</v>
      </c>
      <c r="T95" s="169">
        <f>S95*H95</f>
        <v>0</v>
      </c>
      <c r="AR95" s="23" t="s">
        <v>793</v>
      </c>
      <c r="AT95" s="23" t="s">
        <v>173</v>
      </c>
      <c r="AU95" s="23" t="s">
        <v>80</v>
      </c>
      <c r="AY95" s="23" t="s">
        <v>170</v>
      </c>
      <c r="BE95" s="170">
        <f>IF(N95="základní",J95,0)</f>
        <v>0</v>
      </c>
      <c r="BF95" s="170">
        <f>IF(N95="snížená",J95,0)</f>
        <v>0</v>
      </c>
      <c r="BG95" s="170">
        <f>IF(N95="zákl. přenesená",J95,0)</f>
        <v>0</v>
      </c>
      <c r="BH95" s="170">
        <f>IF(N95="sníž. přenesená",J95,0)</f>
        <v>0</v>
      </c>
      <c r="BI95" s="170">
        <f>IF(N95="nulová",J95,0)</f>
        <v>0</v>
      </c>
      <c r="BJ95" s="23" t="s">
        <v>77</v>
      </c>
      <c r="BK95" s="170">
        <f>ROUND(I95*H95,2)</f>
        <v>0</v>
      </c>
      <c r="BL95" s="23" t="s">
        <v>793</v>
      </c>
      <c r="BM95" s="23" t="s">
        <v>801</v>
      </c>
    </row>
    <row r="96" spans="2:65" s="1" customFormat="1" ht="16.5" customHeight="1">
      <c r="B96" s="159"/>
      <c r="C96" s="160" t="s">
        <v>177</v>
      </c>
      <c r="D96" s="160" t="s">
        <v>173</v>
      </c>
      <c r="E96" s="161" t="s">
        <v>802</v>
      </c>
      <c r="F96" s="162" t="s">
        <v>803</v>
      </c>
      <c r="G96" s="163" t="s">
        <v>792</v>
      </c>
      <c r="H96" s="164">
        <v>1</v>
      </c>
      <c r="I96" s="165"/>
      <c r="J96" s="165">
        <f>ROUND(I96*H96,2)</f>
        <v>0</v>
      </c>
      <c r="K96" s="162" t="s">
        <v>181</v>
      </c>
      <c r="L96" s="37"/>
      <c r="M96" s="166" t="s">
        <v>5</v>
      </c>
      <c r="N96" s="167" t="s">
        <v>41</v>
      </c>
      <c r="O96" s="168">
        <v>0</v>
      </c>
      <c r="P96" s="168">
        <f>O96*H96</f>
        <v>0</v>
      </c>
      <c r="Q96" s="168">
        <v>0</v>
      </c>
      <c r="R96" s="168">
        <f>Q96*H96</f>
        <v>0</v>
      </c>
      <c r="S96" s="168">
        <v>0</v>
      </c>
      <c r="T96" s="169">
        <f>S96*H96</f>
        <v>0</v>
      </c>
      <c r="AR96" s="23" t="s">
        <v>793</v>
      </c>
      <c r="AT96" s="23" t="s">
        <v>173</v>
      </c>
      <c r="AU96" s="23" t="s">
        <v>80</v>
      </c>
      <c r="AY96" s="23" t="s">
        <v>170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23" t="s">
        <v>77</v>
      </c>
      <c r="BK96" s="170">
        <f>ROUND(I96*H96,2)</f>
        <v>0</v>
      </c>
      <c r="BL96" s="23" t="s">
        <v>793</v>
      </c>
      <c r="BM96" s="23" t="s">
        <v>804</v>
      </c>
    </row>
    <row r="97" spans="2:65" s="1" customFormat="1" ht="16.5" customHeight="1">
      <c r="B97" s="159"/>
      <c r="C97" s="160" t="s">
        <v>192</v>
      </c>
      <c r="D97" s="160" t="s">
        <v>173</v>
      </c>
      <c r="E97" s="161" t="s">
        <v>805</v>
      </c>
      <c r="F97" s="162" t="s">
        <v>806</v>
      </c>
      <c r="G97" s="163" t="s">
        <v>792</v>
      </c>
      <c r="H97" s="164">
        <v>1</v>
      </c>
      <c r="I97" s="165"/>
      <c r="J97" s="165">
        <f>ROUND(I97*H97,2)</f>
        <v>0</v>
      </c>
      <c r="K97" s="162" t="s">
        <v>181</v>
      </c>
      <c r="L97" s="37"/>
      <c r="M97" s="166" t="s">
        <v>5</v>
      </c>
      <c r="N97" s="167" t="s">
        <v>41</v>
      </c>
      <c r="O97" s="168">
        <v>0</v>
      </c>
      <c r="P97" s="168">
        <f>O97*H97</f>
        <v>0</v>
      </c>
      <c r="Q97" s="168">
        <v>0</v>
      </c>
      <c r="R97" s="168">
        <f>Q97*H97</f>
        <v>0</v>
      </c>
      <c r="S97" s="168">
        <v>0</v>
      </c>
      <c r="T97" s="169">
        <f>S97*H97</f>
        <v>0</v>
      </c>
      <c r="AR97" s="23" t="s">
        <v>793</v>
      </c>
      <c r="AT97" s="23" t="s">
        <v>173</v>
      </c>
      <c r="AU97" s="23" t="s">
        <v>80</v>
      </c>
      <c r="AY97" s="23" t="s">
        <v>170</v>
      </c>
      <c r="BE97" s="170">
        <f>IF(N97="základní",J97,0)</f>
        <v>0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23" t="s">
        <v>77</v>
      </c>
      <c r="BK97" s="170">
        <f>ROUND(I97*H97,2)</f>
        <v>0</v>
      </c>
      <c r="BL97" s="23" t="s">
        <v>793</v>
      </c>
      <c r="BM97" s="23" t="s">
        <v>807</v>
      </c>
    </row>
    <row r="98" spans="2:65" s="11" customFormat="1" ht="29.85" customHeight="1">
      <c r="B98" s="147"/>
      <c r="D98" s="148" t="s">
        <v>69</v>
      </c>
      <c r="E98" s="157" t="s">
        <v>808</v>
      </c>
      <c r="F98" s="157" t="s">
        <v>809</v>
      </c>
      <c r="J98" s="158">
        <f>BK98</f>
        <v>0</v>
      </c>
      <c r="L98" s="147"/>
      <c r="M98" s="151"/>
      <c r="N98" s="152"/>
      <c r="O98" s="152"/>
      <c r="P98" s="153">
        <f>SUM(P99:P100)</f>
        <v>0</v>
      </c>
      <c r="Q98" s="152"/>
      <c r="R98" s="153">
        <f>SUM(R99:R100)</f>
        <v>0</v>
      </c>
      <c r="S98" s="152"/>
      <c r="T98" s="154">
        <f>SUM(T99:T100)</f>
        <v>0</v>
      </c>
      <c r="AR98" s="148" t="s">
        <v>192</v>
      </c>
      <c r="AT98" s="155" t="s">
        <v>69</v>
      </c>
      <c r="AU98" s="155" t="s">
        <v>77</v>
      </c>
      <c r="AY98" s="148" t="s">
        <v>170</v>
      </c>
      <c r="BK98" s="156">
        <f>SUM(BK99:BK100)</f>
        <v>0</v>
      </c>
    </row>
    <row r="99" spans="2:65" s="1" customFormat="1" ht="16.5" customHeight="1">
      <c r="B99" s="159"/>
      <c r="C99" s="160" t="s">
        <v>197</v>
      </c>
      <c r="D99" s="160" t="s">
        <v>173</v>
      </c>
      <c r="E99" s="161" t="s">
        <v>810</v>
      </c>
      <c r="F99" s="162" t="s">
        <v>809</v>
      </c>
      <c r="G99" s="163" t="s">
        <v>792</v>
      </c>
      <c r="H99" s="164">
        <v>1</v>
      </c>
      <c r="I99" s="165"/>
      <c r="J99" s="165">
        <f>ROUND(I99*H99,2)</f>
        <v>0</v>
      </c>
      <c r="K99" s="162" t="s">
        <v>181</v>
      </c>
      <c r="L99" s="37"/>
      <c r="M99" s="166" t="s">
        <v>5</v>
      </c>
      <c r="N99" s="167" t="s">
        <v>41</v>
      </c>
      <c r="O99" s="168">
        <v>0</v>
      </c>
      <c r="P99" s="168">
        <f>O99*H99</f>
        <v>0</v>
      </c>
      <c r="Q99" s="168">
        <v>0</v>
      </c>
      <c r="R99" s="168">
        <f>Q99*H99</f>
        <v>0</v>
      </c>
      <c r="S99" s="168">
        <v>0</v>
      </c>
      <c r="T99" s="169">
        <f>S99*H99</f>
        <v>0</v>
      </c>
      <c r="AR99" s="23" t="s">
        <v>793</v>
      </c>
      <c r="AT99" s="23" t="s">
        <v>173</v>
      </c>
      <c r="AU99" s="23" t="s">
        <v>80</v>
      </c>
      <c r="AY99" s="23" t="s">
        <v>170</v>
      </c>
      <c r="BE99" s="170">
        <f>IF(N99="základní",J99,0)</f>
        <v>0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23" t="s">
        <v>77</v>
      </c>
      <c r="BK99" s="170">
        <f>ROUND(I99*H99,2)</f>
        <v>0</v>
      </c>
      <c r="BL99" s="23" t="s">
        <v>793</v>
      </c>
      <c r="BM99" s="23" t="s">
        <v>811</v>
      </c>
    </row>
    <row r="100" spans="2:65" s="1" customFormat="1" ht="27">
      <c r="B100" s="37"/>
      <c r="D100" s="172" t="s">
        <v>234</v>
      </c>
      <c r="F100" s="186" t="s">
        <v>812</v>
      </c>
      <c r="L100" s="37"/>
      <c r="M100" s="187"/>
      <c r="N100" s="38"/>
      <c r="O100" s="38"/>
      <c r="P100" s="38"/>
      <c r="Q100" s="38"/>
      <c r="R100" s="38"/>
      <c r="S100" s="38"/>
      <c r="T100" s="66"/>
      <c r="AT100" s="23" t="s">
        <v>234</v>
      </c>
      <c r="AU100" s="23" t="s">
        <v>80</v>
      </c>
    </row>
    <row r="101" spans="2:65" s="11" customFormat="1" ht="29.85" customHeight="1">
      <c r="B101" s="147"/>
      <c r="D101" s="148" t="s">
        <v>69</v>
      </c>
      <c r="E101" s="157" t="s">
        <v>813</v>
      </c>
      <c r="F101" s="157" t="s">
        <v>814</v>
      </c>
      <c r="J101" s="158">
        <f>BK101</f>
        <v>0</v>
      </c>
      <c r="L101" s="147"/>
      <c r="M101" s="151"/>
      <c r="N101" s="152"/>
      <c r="O101" s="152"/>
      <c r="P101" s="153">
        <f>SUM(P102:P103)</f>
        <v>0</v>
      </c>
      <c r="Q101" s="152"/>
      <c r="R101" s="153">
        <f>SUM(R102:R103)</f>
        <v>0</v>
      </c>
      <c r="S101" s="152"/>
      <c r="T101" s="154">
        <f>SUM(T102:T103)</f>
        <v>0</v>
      </c>
      <c r="AR101" s="148" t="s">
        <v>192</v>
      </c>
      <c r="AT101" s="155" t="s">
        <v>69</v>
      </c>
      <c r="AU101" s="155" t="s">
        <v>77</v>
      </c>
      <c r="AY101" s="148" t="s">
        <v>170</v>
      </c>
      <c r="BK101" s="156">
        <f>SUM(BK102:BK103)</f>
        <v>0</v>
      </c>
    </row>
    <row r="102" spans="2:65" s="1" customFormat="1" ht="16.5" customHeight="1">
      <c r="B102" s="159"/>
      <c r="C102" s="160" t="s">
        <v>204</v>
      </c>
      <c r="D102" s="160" t="s">
        <v>173</v>
      </c>
      <c r="E102" s="161" t="s">
        <v>815</v>
      </c>
      <c r="F102" s="162" t="s">
        <v>816</v>
      </c>
      <c r="G102" s="163" t="s">
        <v>792</v>
      </c>
      <c r="H102" s="164">
        <v>1</v>
      </c>
      <c r="I102" s="165"/>
      <c r="J102" s="165">
        <f>ROUND(I102*H102,2)</f>
        <v>0</v>
      </c>
      <c r="K102" s="162" t="s">
        <v>181</v>
      </c>
      <c r="L102" s="37"/>
      <c r="M102" s="166" t="s">
        <v>5</v>
      </c>
      <c r="N102" s="167" t="s">
        <v>41</v>
      </c>
      <c r="O102" s="168">
        <v>0</v>
      </c>
      <c r="P102" s="168">
        <f>O102*H102</f>
        <v>0</v>
      </c>
      <c r="Q102" s="168">
        <v>0</v>
      </c>
      <c r="R102" s="168">
        <f>Q102*H102</f>
        <v>0</v>
      </c>
      <c r="S102" s="168">
        <v>0</v>
      </c>
      <c r="T102" s="169">
        <f>S102*H102</f>
        <v>0</v>
      </c>
      <c r="AR102" s="23" t="s">
        <v>793</v>
      </c>
      <c r="AT102" s="23" t="s">
        <v>173</v>
      </c>
      <c r="AU102" s="23" t="s">
        <v>80</v>
      </c>
      <c r="AY102" s="23" t="s">
        <v>170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23" t="s">
        <v>77</v>
      </c>
      <c r="BK102" s="170">
        <f>ROUND(I102*H102,2)</f>
        <v>0</v>
      </c>
      <c r="BL102" s="23" t="s">
        <v>793</v>
      </c>
      <c r="BM102" s="23" t="s">
        <v>817</v>
      </c>
    </row>
    <row r="103" spans="2:65" s="1" customFormat="1" ht="27">
      <c r="B103" s="37"/>
      <c r="D103" s="172" t="s">
        <v>234</v>
      </c>
      <c r="F103" s="186" t="s">
        <v>818</v>
      </c>
      <c r="L103" s="37"/>
      <c r="M103" s="187"/>
      <c r="N103" s="38"/>
      <c r="O103" s="38"/>
      <c r="P103" s="38"/>
      <c r="Q103" s="38"/>
      <c r="R103" s="38"/>
      <c r="S103" s="38"/>
      <c r="T103" s="66"/>
      <c r="AT103" s="23" t="s">
        <v>234</v>
      </c>
      <c r="AU103" s="23" t="s">
        <v>80</v>
      </c>
    </row>
    <row r="104" spans="2:65" s="11" customFormat="1" ht="29.85" customHeight="1">
      <c r="B104" s="147"/>
      <c r="D104" s="148" t="s">
        <v>69</v>
      </c>
      <c r="E104" s="157" t="s">
        <v>819</v>
      </c>
      <c r="F104" s="157" t="s">
        <v>820</v>
      </c>
      <c r="J104" s="158">
        <f>BK104</f>
        <v>0</v>
      </c>
      <c r="L104" s="147"/>
      <c r="M104" s="151"/>
      <c r="N104" s="152"/>
      <c r="O104" s="152"/>
      <c r="P104" s="153">
        <f>SUM(P105:P107)</f>
        <v>0</v>
      </c>
      <c r="Q104" s="152"/>
      <c r="R104" s="153">
        <f>SUM(R105:R107)</f>
        <v>0</v>
      </c>
      <c r="S104" s="152"/>
      <c r="T104" s="154">
        <f>SUM(T105:T107)</f>
        <v>0</v>
      </c>
      <c r="AR104" s="148" t="s">
        <v>192</v>
      </c>
      <c r="AT104" s="155" t="s">
        <v>69</v>
      </c>
      <c r="AU104" s="155" t="s">
        <v>77</v>
      </c>
      <c r="AY104" s="148" t="s">
        <v>170</v>
      </c>
      <c r="BK104" s="156">
        <f>SUM(BK105:BK107)</f>
        <v>0</v>
      </c>
    </row>
    <row r="105" spans="2:65" s="1" customFormat="1" ht="16.5" customHeight="1">
      <c r="B105" s="159"/>
      <c r="C105" s="160" t="s">
        <v>209</v>
      </c>
      <c r="D105" s="160" t="s">
        <v>173</v>
      </c>
      <c r="E105" s="161" t="s">
        <v>821</v>
      </c>
      <c r="F105" s="162" t="s">
        <v>820</v>
      </c>
      <c r="G105" s="163" t="s">
        <v>792</v>
      </c>
      <c r="H105" s="164">
        <v>1</v>
      </c>
      <c r="I105" s="165"/>
      <c r="J105" s="165">
        <f>ROUND(I105*H105,2)</f>
        <v>0</v>
      </c>
      <c r="K105" s="162" t="s">
        <v>181</v>
      </c>
      <c r="L105" s="37"/>
      <c r="M105" s="166" t="s">
        <v>5</v>
      </c>
      <c r="N105" s="167" t="s">
        <v>41</v>
      </c>
      <c r="O105" s="168">
        <v>0</v>
      </c>
      <c r="P105" s="168">
        <f>O105*H105</f>
        <v>0</v>
      </c>
      <c r="Q105" s="168">
        <v>0</v>
      </c>
      <c r="R105" s="168">
        <f>Q105*H105</f>
        <v>0</v>
      </c>
      <c r="S105" s="168">
        <v>0</v>
      </c>
      <c r="T105" s="169">
        <f>S105*H105</f>
        <v>0</v>
      </c>
      <c r="AR105" s="23" t="s">
        <v>793</v>
      </c>
      <c r="AT105" s="23" t="s">
        <v>173</v>
      </c>
      <c r="AU105" s="23" t="s">
        <v>80</v>
      </c>
      <c r="AY105" s="23" t="s">
        <v>170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23" t="s">
        <v>77</v>
      </c>
      <c r="BK105" s="170">
        <f>ROUND(I105*H105,2)</f>
        <v>0</v>
      </c>
      <c r="BL105" s="23" t="s">
        <v>793</v>
      </c>
      <c r="BM105" s="23" t="s">
        <v>822</v>
      </c>
    </row>
    <row r="106" spans="2:65" s="1" customFormat="1" ht="16.5" customHeight="1">
      <c r="B106" s="159"/>
      <c r="C106" s="160" t="s">
        <v>171</v>
      </c>
      <c r="D106" s="160" t="s">
        <v>173</v>
      </c>
      <c r="E106" s="161" t="s">
        <v>823</v>
      </c>
      <c r="F106" s="162" t="s">
        <v>824</v>
      </c>
      <c r="G106" s="163" t="s">
        <v>792</v>
      </c>
      <c r="H106" s="164">
        <v>1</v>
      </c>
      <c r="I106" s="165"/>
      <c r="J106" s="165">
        <f>ROUND(I106*H106,2)</f>
        <v>0</v>
      </c>
      <c r="K106" s="162" t="s">
        <v>181</v>
      </c>
      <c r="L106" s="37"/>
      <c r="M106" s="166" t="s">
        <v>5</v>
      </c>
      <c r="N106" s="167" t="s">
        <v>41</v>
      </c>
      <c r="O106" s="168">
        <v>0</v>
      </c>
      <c r="P106" s="168">
        <f>O106*H106</f>
        <v>0</v>
      </c>
      <c r="Q106" s="168">
        <v>0</v>
      </c>
      <c r="R106" s="168">
        <f>Q106*H106</f>
        <v>0</v>
      </c>
      <c r="S106" s="168">
        <v>0</v>
      </c>
      <c r="T106" s="169">
        <f>S106*H106</f>
        <v>0</v>
      </c>
      <c r="AR106" s="23" t="s">
        <v>793</v>
      </c>
      <c r="AT106" s="23" t="s">
        <v>173</v>
      </c>
      <c r="AU106" s="23" t="s">
        <v>80</v>
      </c>
      <c r="AY106" s="23" t="s">
        <v>170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23" t="s">
        <v>77</v>
      </c>
      <c r="BK106" s="170">
        <f>ROUND(I106*H106,2)</f>
        <v>0</v>
      </c>
      <c r="BL106" s="23" t="s">
        <v>793</v>
      </c>
      <c r="BM106" s="23" t="s">
        <v>825</v>
      </c>
    </row>
    <row r="107" spans="2:65" s="1" customFormat="1" ht="27">
      <c r="B107" s="37"/>
      <c r="D107" s="172" t="s">
        <v>234</v>
      </c>
      <c r="F107" s="186" t="s">
        <v>826</v>
      </c>
      <c r="L107" s="37"/>
      <c r="M107" s="187"/>
      <c r="N107" s="38"/>
      <c r="O107" s="38"/>
      <c r="P107" s="38"/>
      <c r="Q107" s="38"/>
      <c r="R107" s="38"/>
      <c r="S107" s="38"/>
      <c r="T107" s="66"/>
      <c r="AT107" s="23" t="s">
        <v>234</v>
      </c>
      <c r="AU107" s="23" t="s">
        <v>80</v>
      </c>
    </row>
    <row r="108" spans="2:65" s="11" customFormat="1" ht="29.85" customHeight="1">
      <c r="B108" s="147"/>
      <c r="D108" s="148" t="s">
        <v>69</v>
      </c>
      <c r="E108" s="157" t="s">
        <v>827</v>
      </c>
      <c r="F108" s="157" t="s">
        <v>828</v>
      </c>
      <c r="J108" s="158">
        <f>BK108</f>
        <v>0</v>
      </c>
      <c r="L108" s="147"/>
      <c r="M108" s="151"/>
      <c r="N108" s="152"/>
      <c r="O108" s="152"/>
      <c r="P108" s="153">
        <f>SUM(P109:P110)</f>
        <v>0</v>
      </c>
      <c r="Q108" s="152"/>
      <c r="R108" s="153">
        <f>SUM(R109:R110)</f>
        <v>0</v>
      </c>
      <c r="S108" s="152"/>
      <c r="T108" s="154">
        <f>SUM(T109:T110)</f>
        <v>0</v>
      </c>
      <c r="AR108" s="148" t="s">
        <v>192</v>
      </c>
      <c r="AT108" s="155" t="s">
        <v>69</v>
      </c>
      <c r="AU108" s="155" t="s">
        <v>77</v>
      </c>
      <c r="AY108" s="148" t="s">
        <v>170</v>
      </c>
      <c r="BK108" s="156">
        <f>SUM(BK109:BK110)</f>
        <v>0</v>
      </c>
    </row>
    <row r="109" spans="2:65" s="1" customFormat="1" ht="16.5" customHeight="1">
      <c r="B109" s="159"/>
      <c r="C109" s="160" t="s">
        <v>218</v>
      </c>
      <c r="D109" s="160" t="s">
        <v>173</v>
      </c>
      <c r="E109" s="161" t="s">
        <v>829</v>
      </c>
      <c r="F109" s="162" t="s">
        <v>830</v>
      </c>
      <c r="G109" s="163" t="s">
        <v>792</v>
      </c>
      <c r="H109" s="164">
        <v>1</v>
      </c>
      <c r="I109" s="165"/>
      <c r="J109" s="165">
        <f>ROUND(I109*H109,2)</f>
        <v>0</v>
      </c>
      <c r="K109" s="162" t="s">
        <v>181</v>
      </c>
      <c r="L109" s="37"/>
      <c r="M109" s="166" t="s">
        <v>5</v>
      </c>
      <c r="N109" s="167" t="s">
        <v>41</v>
      </c>
      <c r="O109" s="168">
        <v>0</v>
      </c>
      <c r="P109" s="168">
        <f>O109*H109</f>
        <v>0</v>
      </c>
      <c r="Q109" s="168">
        <v>0</v>
      </c>
      <c r="R109" s="168">
        <f>Q109*H109</f>
        <v>0</v>
      </c>
      <c r="S109" s="168">
        <v>0</v>
      </c>
      <c r="T109" s="169">
        <f>S109*H109</f>
        <v>0</v>
      </c>
      <c r="AR109" s="23" t="s">
        <v>793</v>
      </c>
      <c r="AT109" s="23" t="s">
        <v>173</v>
      </c>
      <c r="AU109" s="23" t="s">
        <v>80</v>
      </c>
      <c r="AY109" s="23" t="s">
        <v>170</v>
      </c>
      <c r="BE109" s="170">
        <f>IF(N109="základní",J109,0)</f>
        <v>0</v>
      </c>
      <c r="BF109" s="170">
        <f>IF(N109="snížená",J109,0)</f>
        <v>0</v>
      </c>
      <c r="BG109" s="170">
        <f>IF(N109="zákl. přenesená",J109,0)</f>
        <v>0</v>
      </c>
      <c r="BH109" s="170">
        <f>IF(N109="sníž. přenesená",J109,0)</f>
        <v>0</v>
      </c>
      <c r="BI109" s="170">
        <f>IF(N109="nulová",J109,0)</f>
        <v>0</v>
      </c>
      <c r="BJ109" s="23" t="s">
        <v>77</v>
      </c>
      <c r="BK109" s="170">
        <f>ROUND(I109*H109,2)</f>
        <v>0</v>
      </c>
      <c r="BL109" s="23" t="s">
        <v>793</v>
      </c>
      <c r="BM109" s="23" t="s">
        <v>831</v>
      </c>
    </row>
    <row r="110" spans="2:65" s="1" customFormat="1" ht="27">
      <c r="B110" s="37"/>
      <c r="D110" s="172" t="s">
        <v>234</v>
      </c>
      <c r="F110" s="186" t="s">
        <v>832</v>
      </c>
      <c r="L110" s="37"/>
      <c r="M110" s="204"/>
      <c r="N110" s="205"/>
      <c r="O110" s="205"/>
      <c r="P110" s="205"/>
      <c r="Q110" s="205"/>
      <c r="R110" s="205"/>
      <c r="S110" s="205"/>
      <c r="T110" s="206"/>
      <c r="AT110" s="23" t="s">
        <v>234</v>
      </c>
      <c r="AU110" s="23" t="s">
        <v>80</v>
      </c>
    </row>
    <row r="111" spans="2:65" s="1" customFormat="1" ht="6.95" customHeight="1"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37"/>
    </row>
  </sheetData>
  <autoFilter ref="C88:K110"/>
  <mergeCells count="13">
    <mergeCell ref="E81:H81"/>
    <mergeCell ref="G1:H1"/>
    <mergeCell ref="L2:V2"/>
    <mergeCell ref="E49:H49"/>
    <mergeCell ref="E51:H51"/>
    <mergeCell ref="J55:J56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topLeftCell="A76" zoomScaleNormal="100" workbookViewId="0">
      <selection activeCell="D31" sqref="D31:J31"/>
    </sheetView>
  </sheetViews>
  <sheetFormatPr defaultRowHeight="13.5"/>
  <cols>
    <col min="1" max="1" width="8.33203125" style="207" customWidth="1"/>
    <col min="2" max="2" width="1.6640625" style="207" customWidth="1"/>
    <col min="3" max="4" width="5" style="207" customWidth="1"/>
    <col min="5" max="5" width="11.6640625" style="207" customWidth="1"/>
    <col min="6" max="6" width="9.1640625" style="207" customWidth="1"/>
    <col min="7" max="7" width="5" style="207" customWidth="1"/>
    <col min="8" max="8" width="77.83203125" style="207" customWidth="1"/>
    <col min="9" max="10" width="20" style="207" customWidth="1"/>
    <col min="11" max="11" width="1.6640625" style="207" customWidth="1"/>
  </cols>
  <sheetData>
    <row r="1" spans="2:1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4" customFormat="1" ht="45" customHeight="1">
      <c r="B3" s="211"/>
      <c r="C3" s="336" t="s">
        <v>833</v>
      </c>
      <c r="D3" s="336"/>
      <c r="E3" s="336"/>
      <c r="F3" s="336"/>
      <c r="G3" s="336"/>
      <c r="H3" s="336"/>
      <c r="I3" s="336"/>
      <c r="J3" s="336"/>
      <c r="K3" s="212"/>
    </row>
    <row r="4" spans="2:11" ht="25.5" customHeight="1">
      <c r="B4" s="213"/>
      <c r="C4" s="340" t="s">
        <v>834</v>
      </c>
      <c r="D4" s="340"/>
      <c r="E4" s="340"/>
      <c r="F4" s="340"/>
      <c r="G4" s="340"/>
      <c r="H4" s="340"/>
      <c r="I4" s="340"/>
      <c r="J4" s="340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339" t="s">
        <v>835</v>
      </c>
      <c r="D6" s="339"/>
      <c r="E6" s="339"/>
      <c r="F6" s="339"/>
      <c r="G6" s="339"/>
      <c r="H6" s="339"/>
      <c r="I6" s="339"/>
      <c r="J6" s="339"/>
      <c r="K6" s="214"/>
    </row>
    <row r="7" spans="2:11" ht="15" customHeight="1">
      <c r="B7" s="217"/>
      <c r="C7" s="339" t="s">
        <v>836</v>
      </c>
      <c r="D7" s="339"/>
      <c r="E7" s="339"/>
      <c r="F7" s="339"/>
      <c r="G7" s="339"/>
      <c r="H7" s="339"/>
      <c r="I7" s="339"/>
      <c r="J7" s="339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339" t="s">
        <v>837</v>
      </c>
      <c r="D9" s="339"/>
      <c r="E9" s="339"/>
      <c r="F9" s="339"/>
      <c r="G9" s="339"/>
      <c r="H9" s="339"/>
      <c r="I9" s="339"/>
      <c r="J9" s="339"/>
      <c r="K9" s="214"/>
    </row>
    <row r="10" spans="2:11" ht="15" customHeight="1">
      <c r="B10" s="217"/>
      <c r="C10" s="216"/>
      <c r="D10" s="339" t="s">
        <v>838</v>
      </c>
      <c r="E10" s="339"/>
      <c r="F10" s="339"/>
      <c r="G10" s="339"/>
      <c r="H10" s="339"/>
      <c r="I10" s="339"/>
      <c r="J10" s="339"/>
      <c r="K10" s="214"/>
    </row>
    <row r="11" spans="2:11" ht="15" customHeight="1">
      <c r="B11" s="217"/>
      <c r="C11" s="218"/>
      <c r="D11" s="339" t="s">
        <v>839</v>
      </c>
      <c r="E11" s="339"/>
      <c r="F11" s="339"/>
      <c r="G11" s="339"/>
      <c r="H11" s="339"/>
      <c r="I11" s="339"/>
      <c r="J11" s="339"/>
      <c r="K11" s="214"/>
    </row>
    <row r="12" spans="2:11" ht="12.75" customHeight="1">
      <c r="B12" s="217"/>
      <c r="C12" s="218"/>
      <c r="D12" s="218"/>
      <c r="E12" s="218"/>
      <c r="F12" s="218"/>
      <c r="G12" s="218"/>
      <c r="H12" s="218"/>
      <c r="I12" s="218"/>
      <c r="J12" s="218"/>
      <c r="K12" s="214"/>
    </row>
    <row r="13" spans="2:11" ht="15" customHeight="1">
      <c r="B13" s="217"/>
      <c r="C13" s="218"/>
      <c r="D13" s="339" t="s">
        <v>840</v>
      </c>
      <c r="E13" s="339"/>
      <c r="F13" s="339"/>
      <c r="G13" s="339"/>
      <c r="H13" s="339"/>
      <c r="I13" s="339"/>
      <c r="J13" s="339"/>
      <c r="K13" s="214"/>
    </row>
    <row r="14" spans="2:11" ht="15" customHeight="1">
      <c r="B14" s="217"/>
      <c r="C14" s="218"/>
      <c r="D14" s="339" t="s">
        <v>841</v>
      </c>
      <c r="E14" s="339"/>
      <c r="F14" s="339"/>
      <c r="G14" s="339"/>
      <c r="H14" s="339"/>
      <c r="I14" s="339"/>
      <c r="J14" s="339"/>
      <c r="K14" s="214"/>
    </row>
    <row r="15" spans="2:11" ht="15" customHeight="1">
      <c r="B15" s="217"/>
      <c r="C15" s="218"/>
      <c r="D15" s="339" t="s">
        <v>842</v>
      </c>
      <c r="E15" s="339"/>
      <c r="F15" s="339"/>
      <c r="G15" s="339"/>
      <c r="H15" s="339"/>
      <c r="I15" s="339"/>
      <c r="J15" s="339"/>
      <c r="K15" s="214"/>
    </row>
    <row r="16" spans="2:11" ht="15" customHeight="1">
      <c r="B16" s="217"/>
      <c r="C16" s="218"/>
      <c r="D16" s="218"/>
      <c r="E16" s="219" t="s">
        <v>100</v>
      </c>
      <c r="F16" s="339" t="s">
        <v>843</v>
      </c>
      <c r="G16" s="339"/>
      <c r="H16" s="339"/>
      <c r="I16" s="339"/>
      <c r="J16" s="339"/>
      <c r="K16" s="214"/>
    </row>
    <row r="17" spans="2:11" ht="15" customHeight="1">
      <c r="B17" s="217"/>
      <c r="C17" s="218"/>
      <c r="D17" s="218"/>
      <c r="E17" s="219" t="s">
        <v>76</v>
      </c>
      <c r="F17" s="339" t="s">
        <v>844</v>
      </c>
      <c r="G17" s="339"/>
      <c r="H17" s="339"/>
      <c r="I17" s="339"/>
      <c r="J17" s="339"/>
      <c r="K17" s="214"/>
    </row>
    <row r="18" spans="2:11" ht="15" customHeight="1">
      <c r="B18" s="217"/>
      <c r="C18" s="218"/>
      <c r="D18" s="218"/>
      <c r="E18" s="219" t="s">
        <v>845</v>
      </c>
      <c r="F18" s="339" t="s">
        <v>846</v>
      </c>
      <c r="G18" s="339"/>
      <c r="H18" s="339"/>
      <c r="I18" s="339"/>
      <c r="J18" s="339"/>
      <c r="K18" s="214"/>
    </row>
    <row r="19" spans="2:11" ht="15" customHeight="1">
      <c r="B19" s="217"/>
      <c r="C19" s="218"/>
      <c r="D19" s="218"/>
      <c r="E19" s="219" t="s">
        <v>129</v>
      </c>
      <c r="F19" s="339" t="s">
        <v>847</v>
      </c>
      <c r="G19" s="339"/>
      <c r="H19" s="339"/>
      <c r="I19" s="339"/>
      <c r="J19" s="339"/>
      <c r="K19" s="214"/>
    </row>
    <row r="20" spans="2:11" ht="15" customHeight="1">
      <c r="B20" s="217"/>
      <c r="C20" s="218"/>
      <c r="D20" s="218"/>
      <c r="E20" s="219" t="s">
        <v>848</v>
      </c>
      <c r="F20" s="339" t="s">
        <v>849</v>
      </c>
      <c r="G20" s="339"/>
      <c r="H20" s="339"/>
      <c r="I20" s="339"/>
      <c r="J20" s="339"/>
      <c r="K20" s="214"/>
    </row>
    <row r="21" spans="2:11" ht="15" customHeight="1">
      <c r="B21" s="217"/>
      <c r="C21" s="218"/>
      <c r="D21" s="218"/>
      <c r="E21" s="219" t="s">
        <v>84</v>
      </c>
      <c r="F21" s="339" t="s">
        <v>850</v>
      </c>
      <c r="G21" s="339"/>
      <c r="H21" s="339"/>
      <c r="I21" s="339"/>
      <c r="J21" s="339"/>
      <c r="K21" s="214"/>
    </row>
    <row r="22" spans="2:11" ht="12.75" customHeight="1">
      <c r="B22" s="217"/>
      <c r="C22" s="218"/>
      <c r="D22" s="218"/>
      <c r="E22" s="218"/>
      <c r="F22" s="218"/>
      <c r="G22" s="218"/>
      <c r="H22" s="218"/>
      <c r="I22" s="218"/>
      <c r="J22" s="218"/>
      <c r="K22" s="214"/>
    </row>
    <row r="23" spans="2:11" ht="15" customHeight="1">
      <c r="B23" s="217"/>
      <c r="C23" s="339" t="s">
        <v>851</v>
      </c>
      <c r="D23" s="339"/>
      <c r="E23" s="339"/>
      <c r="F23" s="339"/>
      <c r="G23" s="339"/>
      <c r="H23" s="339"/>
      <c r="I23" s="339"/>
      <c r="J23" s="339"/>
      <c r="K23" s="214"/>
    </row>
    <row r="24" spans="2:11" ht="15" customHeight="1">
      <c r="B24" s="217"/>
      <c r="C24" s="339" t="s">
        <v>852</v>
      </c>
      <c r="D24" s="339"/>
      <c r="E24" s="339"/>
      <c r="F24" s="339"/>
      <c r="G24" s="339"/>
      <c r="H24" s="339"/>
      <c r="I24" s="339"/>
      <c r="J24" s="339"/>
      <c r="K24" s="214"/>
    </row>
    <row r="25" spans="2:11" ht="15" customHeight="1">
      <c r="B25" s="217"/>
      <c r="C25" s="216"/>
      <c r="D25" s="339" t="s">
        <v>853</v>
      </c>
      <c r="E25" s="339"/>
      <c r="F25" s="339"/>
      <c r="G25" s="339"/>
      <c r="H25" s="339"/>
      <c r="I25" s="339"/>
      <c r="J25" s="339"/>
      <c r="K25" s="214"/>
    </row>
    <row r="26" spans="2:11" ht="15" customHeight="1">
      <c r="B26" s="217"/>
      <c r="C26" s="218"/>
      <c r="D26" s="339" t="s">
        <v>854</v>
      </c>
      <c r="E26" s="339"/>
      <c r="F26" s="339"/>
      <c r="G26" s="339"/>
      <c r="H26" s="339"/>
      <c r="I26" s="339"/>
      <c r="J26" s="339"/>
      <c r="K26" s="214"/>
    </row>
    <row r="27" spans="2:11" ht="12.75" customHeight="1">
      <c r="B27" s="217"/>
      <c r="C27" s="218"/>
      <c r="D27" s="218"/>
      <c r="E27" s="218"/>
      <c r="F27" s="218"/>
      <c r="G27" s="218"/>
      <c r="H27" s="218"/>
      <c r="I27" s="218"/>
      <c r="J27" s="218"/>
      <c r="K27" s="214"/>
    </row>
    <row r="28" spans="2:11" ht="15" customHeight="1">
      <c r="B28" s="217"/>
      <c r="C28" s="218"/>
      <c r="D28" s="339" t="s">
        <v>855</v>
      </c>
      <c r="E28" s="339"/>
      <c r="F28" s="339"/>
      <c r="G28" s="339"/>
      <c r="H28" s="339"/>
      <c r="I28" s="339"/>
      <c r="J28" s="339"/>
      <c r="K28" s="214"/>
    </row>
    <row r="29" spans="2:11" ht="15" customHeight="1">
      <c r="B29" s="217"/>
      <c r="C29" s="218"/>
      <c r="D29" s="339" t="s">
        <v>856</v>
      </c>
      <c r="E29" s="339"/>
      <c r="F29" s="339"/>
      <c r="G29" s="339"/>
      <c r="H29" s="339"/>
      <c r="I29" s="339"/>
      <c r="J29" s="339"/>
      <c r="K29" s="214"/>
    </row>
    <row r="30" spans="2:11" ht="12.75" customHeight="1">
      <c r="B30" s="217"/>
      <c r="C30" s="218"/>
      <c r="D30" s="218"/>
      <c r="E30" s="218"/>
      <c r="F30" s="218"/>
      <c r="G30" s="218"/>
      <c r="H30" s="218"/>
      <c r="I30" s="218"/>
      <c r="J30" s="218"/>
      <c r="K30" s="214"/>
    </row>
    <row r="31" spans="2:11" ht="15" customHeight="1">
      <c r="B31" s="217"/>
      <c r="C31" s="218"/>
      <c r="D31" s="339" t="s">
        <v>857</v>
      </c>
      <c r="E31" s="339"/>
      <c r="F31" s="339"/>
      <c r="G31" s="339"/>
      <c r="H31" s="339"/>
      <c r="I31" s="339"/>
      <c r="J31" s="339"/>
      <c r="K31" s="214"/>
    </row>
    <row r="32" spans="2:11" ht="15" customHeight="1">
      <c r="B32" s="217"/>
      <c r="C32" s="218"/>
      <c r="D32" s="339" t="s">
        <v>858</v>
      </c>
      <c r="E32" s="339"/>
      <c r="F32" s="339"/>
      <c r="G32" s="339"/>
      <c r="H32" s="339"/>
      <c r="I32" s="339"/>
      <c r="J32" s="339"/>
      <c r="K32" s="214"/>
    </row>
    <row r="33" spans="2:11" ht="15" customHeight="1">
      <c r="B33" s="217"/>
      <c r="C33" s="218"/>
      <c r="D33" s="339" t="s">
        <v>859</v>
      </c>
      <c r="E33" s="339"/>
      <c r="F33" s="339"/>
      <c r="G33" s="339"/>
      <c r="H33" s="339"/>
      <c r="I33" s="339"/>
      <c r="J33" s="339"/>
      <c r="K33" s="214"/>
    </row>
    <row r="34" spans="2:11" ht="15" customHeight="1">
      <c r="B34" s="217"/>
      <c r="C34" s="218"/>
      <c r="D34" s="216"/>
      <c r="E34" s="220" t="s">
        <v>155</v>
      </c>
      <c r="F34" s="216"/>
      <c r="G34" s="339" t="s">
        <v>860</v>
      </c>
      <c r="H34" s="339"/>
      <c r="I34" s="339"/>
      <c r="J34" s="339"/>
      <c r="K34" s="214"/>
    </row>
    <row r="35" spans="2:11" ht="30.75" customHeight="1">
      <c r="B35" s="217"/>
      <c r="C35" s="218"/>
      <c r="D35" s="216"/>
      <c r="E35" s="220" t="s">
        <v>861</v>
      </c>
      <c r="F35" s="216"/>
      <c r="G35" s="339" t="s">
        <v>862</v>
      </c>
      <c r="H35" s="339"/>
      <c r="I35" s="339"/>
      <c r="J35" s="339"/>
      <c r="K35" s="214"/>
    </row>
    <row r="36" spans="2:11" ht="15" customHeight="1">
      <c r="B36" s="217"/>
      <c r="C36" s="218"/>
      <c r="D36" s="216"/>
      <c r="E36" s="220" t="s">
        <v>51</v>
      </c>
      <c r="F36" s="216"/>
      <c r="G36" s="339" t="s">
        <v>863</v>
      </c>
      <c r="H36" s="339"/>
      <c r="I36" s="339"/>
      <c r="J36" s="339"/>
      <c r="K36" s="214"/>
    </row>
    <row r="37" spans="2:11" ht="15" customHeight="1">
      <c r="B37" s="217"/>
      <c r="C37" s="218"/>
      <c r="D37" s="216"/>
      <c r="E37" s="220" t="s">
        <v>156</v>
      </c>
      <c r="F37" s="216"/>
      <c r="G37" s="339" t="s">
        <v>864</v>
      </c>
      <c r="H37" s="339"/>
      <c r="I37" s="339"/>
      <c r="J37" s="339"/>
      <c r="K37" s="214"/>
    </row>
    <row r="38" spans="2:11" ht="15" customHeight="1">
      <c r="B38" s="217"/>
      <c r="C38" s="218"/>
      <c r="D38" s="216"/>
      <c r="E38" s="220" t="s">
        <v>157</v>
      </c>
      <c r="F38" s="216"/>
      <c r="G38" s="339" t="s">
        <v>865</v>
      </c>
      <c r="H38" s="339"/>
      <c r="I38" s="339"/>
      <c r="J38" s="339"/>
      <c r="K38" s="214"/>
    </row>
    <row r="39" spans="2:11" ht="15" customHeight="1">
      <c r="B39" s="217"/>
      <c r="C39" s="218"/>
      <c r="D39" s="216"/>
      <c r="E39" s="220" t="s">
        <v>158</v>
      </c>
      <c r="F39" s="216"/>
      <c r="G39" s="339" t="s">
        <v>866</v>
      </c>
      <c r="H39" s="339"/>
      <c r="I39" s="339"/>
      <c r="J39" s="339"/>
      <c r="K39" s="214"/>
    </row>
    <row r="40" spans="2:11" ht="15" customHeight="1">
      <c r="B40" s="217"/>
      <c r="C40" s="218"/>
      <c r="D40" s="216"/>
      <c r="E40" s="220" t="s">
        <v>867</v>
      </c>
      <c r="F40" s="216"/>
      <c r="G40" s="339" t="s">
        <v>868</v>
      </c>
      <c r="H40" s="339"/>
      <c r="I40" s="339"/>
      <c r="J40" s="339"/>
      <c r="K40" s="214"/>
    </row>
    <row r="41" spans="2:11" ht="15" customHeight="1">
      <c r="B41" s="217"/>
      <c r="C41" s="218"/>
      <c r="D41" s="216"/>
      <c r="E41" s="220"/>
      <c r="F41" s="216"/>
      <c r="G41" s="339" t="s">
        <v>869</v>
      </c>
      <c r="H41" s="339"/>
      <c r="I41" s="339"/>
      <c r="J41" s="339"/>
      <c r="K41" s="214"/>
    </row>
    <row r="42" spans="2:11" ht="15" customHeight="1">
      <c r="B42" s="217"/>
      <c r="C42" s="218"/>
      <c r="D42" s="216"/>
      <c r="E42" s="220" t="s">
        <v>870</v>
      </c>
      <c r="F42" s="216"/>
      <c r="G42" s="339" t="s">
        <v>871</v>
      </c>
      <c r="H42" s="339"/>
      <c r="I42" s="339"/>
      <c r="J42" s="339"/>
      <c r="K42" s="214"/>
    </row>
    <row r="43" spans="2:11" ht="15" customHeight="1">
      <c r="B43" s="217"/>
      <c r="C43" s="218"/>
      <c r="D43" s="216"/>
      <c r="E43" s="220" t="s">
        <v>160</v>
      </c>
      <c r="F43" s="216"/>
      <c r="G43" s="339" t="s">
        <v>872</v>
      </c>
      <c r="H43" s="339"/>
      <c r="I43" s="339"/>
      <c r="J43" s="339"/>
      <c r="K43" s="214"/>
    </row>
    <row r="44" spans="2:11" ht="12.75" customHeight="1">
      <c r="B44" s="217"/>
      <c r="C44" s="218"/>
      <c r="D44" s="216"/>
      <c r="E44" s="216"/>
      <c r="F44" s="216"/>
      <c r="G44" s="216"/>
      <c r="H44" s="216"/>
      <c r="I44" s="216"/>
      <c r="J44" s="216"/>
      <c r="K44" s="214"/>
    </row>
    <row r="45" spans="2:11" ht="15" customHeight="1">
      <c r="B45" s="217"/>
      <c r="C45" s="218"/>
      <c r="D45" s="339" t="s">
        <v>873</v>
      </c>
      <c r="E45" s="339"/>
      <c r="F45" s="339"/>
      <c r="G45" s="339"/>
      <c r="H45" s="339"/>
      <c r="I45" s="339"/>
      <c r="J45" s="339"/>
      <c r="K45" s="214"/>
    </row>
    <row r="46" spans="2:11" ht="15" customHeight="1">
      <c r="B46" s="217"/>
      <c r="C46" s="218"/>
      <c r="D46" s="218"/>
      <c r="E46" s="339" t="s">
        <v>874</v>
      </c>
      <c r="F46" s="339"/>
      <c r="G46" s="339"/>
      <c r="H46" s="339"/>
      <c r="I46" s="339"/>
      <c r="J46" s="339"/>
      <c r="K46" s="214"/>
    </row>
    <row r="47" spans="2:11" ht="15" customHeight="1">
      <c r="B47" s="217"/>
      <c r="C47" s="218"/>
      <c r="D47" s="218"/>
      <c r="E47" s="339" t="s">
        <v>875</v>
      </c>
      <c r="F47" s="339"/>
      <c r="G47" s="339"/>
      <c r="H47" s="339"/>
      <c r="I47" s="339"/>
      <c r="J47" s="339"/>
      <c r="K47" s="214"/>
    </row>
    <row r="48" spans="2:11" ht="15" customHeight="1">
      <c r="B48" s="217"/>
      <c r="C48" s="218"/>
      <c r="D48" s="218"/>
      <c r="E48" s="339" t="s">
        <v>876</v>
      </c>
      <c r="F48" s="339"/>
      <c r="G48" s="339"/>
      <c r="H48" s="339"/>
      <c r="I48" s="339"/>
      <c r="J48" s="339"/>
      <c r="K48" s="214"/>
    </row>
    <row r="49" spans="2:11" ht="15" customHeight="1">
      <c r="B49" s="217"/>
      <c r="C49" s="218"/>
      <c r="D49" s="339" t="s">
        <v>877</v>
      </c>
      <c r="E49" s="339"/>
      <c r="F49" s="339"/>
      <c r="G49" s="339"/>
      <c r="H49" s="339"/>
      <c r="I49" s="339"/>
      <c r="J49" s="339"/>
      <c r="K49" s="214"/>
    </row>
    <row r="50" spans="2:11" ht="25.5" customHeight="1">
      <c r="B50" s="213"/>
      <c r="C50" s="340" t="s">
        <v>878</v>
      </c>
      <c r="D50" s="340"/>
      <c r="E50" s="340"/>
      <c r="F50" s="340"/>
      <c r="G50" s="340"/>
      <c r="H50" s="340"/>
      <c r="I50" s="340"/>
      <c r="J50" s="340"/>
      <c r="K50" s="214"/>
    </row>
    <row r="51" spans="2:11" ht="5.25" customHeight="1">
      <c r="B51" s="213"/>
      <c r="C51" s="215"/>
      <c r="D51" s="215"/>
      <c r="E51" s="215"/>
      <c r="F51" s="215"/>
      <c r="G51" s="215"/>
      <c r="H51" s="215"/>
      <c r="I51" s="215"/>
      <c r="J51" s="215"/>
      <c r="K51" s="214"/>
    </row>
    <row r="52" spans="2:11" ht="15" customHeight="1">
      <c r="B52" s="213"/>
      <c r="C52" s="339" t="s">
        <v>879</v>
      </c>
      <c r="D52" s="339"/>
      <c r="E52" s="339"/>
      <c r="F52" s="339"/>
      <c r="G52" s="339"/>
      <c r="H52" s="339"/>
      <c r="I52" s="339"/>
      <c r="J52" s="339"/>
      <c r="K52" s="214"/>
    </row>
    <row r="53" spans="2:11" ht="15" customHeight="1">
      <c r="B53" s="213"/>
      <c r="C53" s="339" t="s">
        <v>880</v>
      </c>
      <c r="D53" s="339"/>
      <c r="E53" s="339"/>
      <c r="F53" s="339"/>
      <c r="G53" s="339"/>
      <c r="H53" s="339"/>
      <c r="I53" s="339"/>
      <c r="J53" s="339"/>
      <c r="K53" s="214"/>
    </row>
    <row r="54" spans="2:11" ht="12.75" customHeight="1">
      <c r="B54" s="213"/>
      <c r="C54" s="216"/>
      <c r="D54" s="216"/>
      <c r="E54" s="216"/>
      <c r="F54" s="216"/>
      <c r="G54" s="216"/>
      <c r="H54" s="216"/>
      <c r="I54" s="216"/>
      <c r="J54" s="216"/>
      <c r="K54" s="214"/>
    </row>
    <row r="55" spans="2:11" ht="15" customHeight="1">
      <c r="B55" s="213"/>
      <c r="C55" s="339" t="s">
        <v>881</v>
      </c>
      <c r="D55" s="339"/>
      <c r="E55" s="339"/>
      <c r="F55" s="339"/>
      <c r="G55" s="339"/>
      <c r="H55" s="339"/>
      <c r="I55" s="339"/>
      <c r="J55" s="339"/>
      <c r="K55" s="214"/>
    </row>
    <row r="56" spans="2:11" ht="15" customHeight="1">
      <c r="B56" s="213"/>
      <c r="C56" s="218"/>
      <c r="D56" s="339" t="s">
        <v>882</v>
      </c>
      <c r="E56" s="339"/>
      <c r="F56" s="339"/>
      <c r="G56" s="339"/>
      <c r="H56" s="339"/>
      <c r="I56" s="339"/>
      <c r="J56" s="339"/>
      <c r="K56" s="214"/>
    </row>
    <row r="57" spans="2:11" ht="15" customHeight="1">
      <c r="B57" s="213"/>
      <c r="C57" s="218"/>
      <c r="D57" s="339" t="s">
        <v>883</v>
      </c>
      <c r="E57" s="339"/>
      <c r="F57" s="339"/>
      <c r="G57" s="339"/>
      <c r="H57" s="339"/>
      <c r="I57" s="339"/>
      <c r="J57" s="339"/>
      <c r="K57" s="214"/>
    </row>
    <row r="58" spans="2:11" ht="15" customHeight="1">
      <c r="B58" s="213"/>
      <c r="C58" s="218"/>
      <c r="D58" s="339" t="s">
        <v>884</v>
      </c>
      <c r="E58" s="339"/>
      <c r="F58" s="339"/>
      <c r="G58" s="339"/>
      <c r="H58" s="339"/>
      <c r="I58" s="339"/>
      <c r="J58" s="339"/>
      <c r="K58" s="214"/>
    </row>
    <row r="59" spans="2:11" ht="15" customHeight="1">
      <c r="B59" s="213"/>
      <c r="C59" s="218"/>
      <c r="D59" s="339" t="s">
        <v>885</v>
      </c>
      <c r="E59" s="339"/>
      <c r="F59" s="339"/>
      <c r="G59" s="339"/>
      <c r="H59" s="339"/>
      <c r="I59" s="339"/>
      <c r="J59" s="339"/>
      <c r="K59" s="214"/>
    </row>
    <row r="60" spans="2:11" ht="15" customHeight="1">
      <c r="B60" s="213"/>
      <c r="C60" s="218"/>
      <c r="D60" s="338" t="s">
        <v>886</v>
      </c>
      <c r="E60" s="338"/>
      <c r="F60" s="338"/>
      <c r="G60" s="338"/>
      <c r="H60" s="338"/>
      <c r="I60" s="338"/>
      <c r="J60" s="338"/>
      <c r="K60" s="214"/>
    </row>
    <row r="61" spans="2:11" ht="15" customHeight="1">
      <c r="B61" s="213"/>
      <c r="C61" s="218"/>
      <c r="D61" s="339" t="s">
        <v>887</v>
      </c>
      <c r="E61" s="339"/>
      <c r="F61" s="339"/>
      <c r="G61" s="339"/>
      <c r="H61" s="339"/>
      <c r="I61" s="339"/>
      <c r="J61" s="339"/>
      <c r="K61" s="214"/>
    </row>
    <row r="62" spans="2:11" ht="12.75" customHeight="1">
      <c r="B62" s="213"/>
      <c r="C62" s="218"/>
      <c r="D62" s="218"/>
      <c r="E62" s="221"/>
      <c r="F62" s="218"/>
      <c r="G62" s="218"/>
      <c r="H62" s="218"/>
      <c r="I62" s="218"/>
      <c r="J62" s="218"/>
      <c r="K62" s="214"/>
    </row>
    <row r="63" spans="2:11" ht="15" customHeight="1">
      <c r="B63" s="213"/>
      <c r="C63" s="218"/>
      <c r="D63" s="339" t="s">
        <v>888</v>
      </c>
      <c r="E63" s="339"/>
      <c r="F63" s="339"/>
      <c r="G63" s="339"/>
      <c r="H63" s="339"/>
      <c r="I63" s="339"/>
      <c r="J63" s="339"/>
      <c r="K63" s="214"/>
    </row>
    <row r="64" spans="2:11" ht="15" customHeight="1">
      <c r="B64" s="213"/>
      <c r="C64" s="218"/>
      <c r="D64" s="338" t="s">
        <v>889</v>
      </c>
      <c r="E64" s="338"/>
      <c r="F64" s="338"/>
      <c r="G64" s="338"/>
      <c r="H64" s="338"/>
      <c r="I64" s="338"/>
      <c r="J64" s="338"/>
      <c r="K64" s="214"/>
    </row>
    <row r="65" spans="2:11" ht="15" customHeight="1">
      <c r="B65" s="213"/>
      <c r="C65" s="218"/>
      <c r="D65" s="339" t="s">
        <v>890</v>
      </c>
      <c r="E65" s="339"/>
      <c r="F65" s="339"/>
      <c r="G65" s="339"/>
      <c r="H65" s="339"/>
      <c r="I65" s="339"/>
      <c r="J65" s="339"/>
      <c r="K65" s="214"/>
    </row>
    <row r="66" spans="2:11" ht="15" customHeight="1">
      <c r="B66" s="213"/>
      <c r="C66" s="218"/>
      <c r="D66" s="339" t="s">
        <v>891</v>
      </c>
      <c r="E66" s="339"/>
      <c r="F66" s="339"/>
      <c r="G66" s="339"/>
      <c r="H66" s="339"/>
      <c r="I66" s="339"/>
      <c r="J66" s="339"/>
      <c r="K66" s="214"/>
    </row>
    <row r="67" spans="2:11" ht="15" customHeight="1">
      <c r="B67" s="213"/>
      <c r="C67" s="218"/>
      <c r="D67" s="339" t="s">
        <v>892</v>
      </c>
      <c r="E67" s="339"/>
      <c r="F67" s="339"/>
      <c r="G67" s="339"/>
      <c r="H67" s="339"/>
      <c r="I67" s="339"/>
      <c r="J67" s="339"/>
      <c r="K67" s="214"/>
    </row>
    <row r="68" spans="2:11" ht="15" customHeight="1">
      <c r="B68" s="213"/>
      <c r="C68" s="218"/>
      <c r="D68" s="339" t="s">
        <v>893</v>
      </c>
      <c r="E68" s="339"/>
      <c r="F68" s="339"/>
      <c r="G68" s="339"/>
      <c r="H68" s="339"/>
      <c r="I68" s="339"/>
      <c r="J68" s="339"/>
      <c r="K68" s="214"/>
    </row>
    <row r="69" spans="2:11" ht="12.75" customHeight="1">
      <c r="B69" s="222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2:11" ht="18.75" customHeight="1">
      <c r="B70" s="225"/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ht="18.75" customHeight="1"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2:11" ht="7.5" customHeight="1">
      <c r="B72" s="227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ht="45" customHeight="1">
      <c r="B73" s="230"/>
      <c r="C73" s="337" t="s">
        <v>136</v>
      </c>
      <c r="D73" s="337"/>
      <c r="E73" s="337"/>
      <c r="F73" s="337"/>
      <c r="G73" s="337"/>
      <c r="H73" s="337"/>
      <c r="I73" s="337"/>
      <c r="J73" s="337"/>
      <c r="K73" s="231"/>
    </row>
    <row r="74" spans="2:11" ht="17.25" customHeight="1">
      <c r="B74" s="230"/>
      <c r="C74" s="232" t="s">
        <v>894</v>
      </c>
      <c r="D74" s="232"/>
      <c r="E74" s="232"/>
      <c r="F74" s="232" t="s">
        <v>895</v>
      </c>
      <c r="G74" s="233"/>
      <c r="H74" s="232" t="s">
        <v>156</v>
      </c>
      <c r="I74" s="232" t="s">
        <v>55</v>
      </c>
      <c r="J74" s="232" t="s">
        <v>896</v>
      </c>
      <c r="K74" s="231"/>
    </row>
    <row r="75" spans="2:11" ht="17.25" customHeight="1">
      <c r="B75" s="230"/>
      <c r="C75" s="234" t="s">
        <v>897</v>
      </c>
      <c r="D75" s="234"/>
      <c r="E75" s="234"/>
      <c r="F75" s="235" t="s">
        <v>898</v>
      </c>
      <c r="G75" s="236"/>
      <c r="H75" s="234"/>
      <c r="I75" s="234"/>
      <c r="J75" s="234" t="s">
        <v>899</v>
      </c>
      <c r="K75" s="231"/>
    </row>
    <row r="76" spans="2:11" ht="5.25" customHeight="1">
      <c r="B76" s="230"/>
      <c r="C76" s="237"/>
      <c r="D76" s="237"/>
      <c r="E76" s="237"/>
      <c r="F76" s="237"/>
      <c r="G76" s="238"/>
      <c r="H76" s="237"/>
      <c r="I76" s="237"/>
      <c r="J76" s="237"/>
      <c r="K76" s="231"/>
    </row>
    <row r="77" spans="2:11" ht="15" customHeight="1">
      <c r="B77" s="230"/>
      <c r="C77" s="220" t="s">
        <v>51</v>
      </c>
      <c r="D77" s="237"/>
      <c r="E77" s="237"/>
      <c r="F77" s="239" t="s">
        <v>900</v>
      </c>
      <c r="G77" s="238"/>
      <c r="H77" s="220" t="s">
        <v>901</v>
      </c>
      <c r="I77" s="220" t="s">
        <v>902</v>
      </c>
      <c r="J77" s="220">
        <v>20</v>
      </c>
      <c r="K77" s="231"/>
    </row>
    <row r="78" spans="2:11" ht="15" customHeight="1">
      <c r="B78" s="230"/>
      <c r="C78" s="220" t="s">
        <v>903</v>
      </c>
      <c r="D78" s="220"/>
      <c r="E78" s="220"/>
      <c r="F78" s="239" t="s">
        <v>900</v>
      </c>
      <c r="G78" s="238"/>
      <c r="H78" s="220" t="s">
        <v>904</v>
      </c>
      <c r="I78" s="220" t="s">
        <v>902</v>
      </c>
      <c r="J78" s="220">
        <v>120</v>
      </c>
      <c r="K78" s="231"/>
    </row>
    <row r="79" spans="2:11" ht="15" customHeight="1">
      <c r="B79" s="240"/>
      <c r="C79" s="220" t="s">
        <v>905</v>
      </c>
      <c r="D79" s="220"/>
      <c r="E79" s="220"/>
      <c r="F79" s="239" t="s">
        <v>906</v>
      </c>
      <c r="G79" s="238"/>
      <c r="H79" s="220" t="s">
        <v>907</v>
      </c>
      <c r="I79" s="220" t="s">
        <v>902</v>
      </c>
      <c r="J79" s="220">
        <v>50</v>
      </c>
      <c r="K79" s="231"/>
    </row>
    <row r="80" spans="2:11" ht="15" customHeight="1">
      <c r="B80" s="240"/>
      <c r="C80" s="220" t="s">
        <v>908</v>
      </c>
      <c r="D80" s="220"/>
      <c r="E80" s="220"/>
      <c r="F80" s="239" t="s">
        <v>900</v>
      </c>
      <c r="G80" s="238"/>
      <c r="H80" s="220" t="s">
        <v>909</v>
      </c>
      <c r="I80" s="220" t="s">
        <v>910</v>
      </c>
      <c r="J80" s="220"/>
      <c r="K80" s="231"/>
    </row>
    <row r="81" spans="2:11" ht="15" customHeight="1">
      <c r="B81" s="240"/>
      <c r="C81" s="241" t="s">
        <v>911</v>
      </c>
      <c r="D81" s="241"/>
      <c r="E81" s="241"/>
      <c r="F81" s="242" t="s">
        <v>906</v>
      </c>
      <c r="G81" s="241"/>
      <c r="H81" s="241" t="s">
        <v>912</v>
      </c>
      <c r="I81" s="241" t="s">
        <v>902</v>
      </c>
      <c r="J81" s="241">
        <v>15</v>
      </c>
      <c r="K81" s="231"/>
    </row>
    <row r="82" spans="2:11" ht="15" customHeight="1">
      <c r="B82" s="240"/>
      <c r="C82" s="241" t="s">
        <v>913</v>
      </c>
      <c r="D82" s="241"/>
      <c r="E82" s="241"/>
      <c r="F82" s="242" t="s">
        <v>906</v>
      </c>
      <c r="G82" s="241"/>
      <c r="H82" s="241" t="s">
        <v>914</v>
      </c>
      <c r="I82" s="241" t="s">
        <v>902</v>
      </c>
      <c r="J82" s="241">
        <v>15</v>
      </c>
      <c r="K82" s="231"/>
    </row>
    <row r="83" spans="2:11" ht="15" customHeight="1">
      <c r="B83" s="240"/>
      <c r="C83" s="241" t="s">
        <v>915</v>
      </c>
      <c r="D83" s="241"/>
      <c r="E83" s="241"/>
      <c r="F83" s="242" t="s">
        <v>906</v>
      </c>
      <c r="G83" s="241"/>
      <c r="H83" s="241" t="s">
        <v>916</v>
      </c>
      <c r="I83" s="241" t="s">
        <v>902</v>
      </c>
      <c r="J83" s="241">
        <v>20</v>
      </c>
      <c r="K83" s="231"/>
    </row>
    <row r="84" spans="2:11" ht="15" customHeight="1">
      <c r="B84" s="240"/>
      <c r="C84" s="241" t="s">
        <v>917</v>
      </c>
      <c r="D84" s="241"/>
      <c r="E84" s="241"/>
      <c r="F84" s="242" t="s">
        <v>906</v>
      </c>
      <c r="G84" s="241"/>
      <c r="H84" s="241" t="s">
        <v>918</v>
      </c>
      <c r="I84" s="241" t="s">
        <v>902</v>
      </c>
      <c r="J84" s="241">
        <v>20</v>
      </c>
      <c r="K84" s="231"/>
    </row>
    <row r="85" spans="2:11" ht="15" customHeight="1">
      <c r="B85" s="240"/>
      <c r="C85" s="220" t="s">
        <v>919</v>
      </c>
      <c r="D85" s="220"/>
      <c r="E85" s="220"/>
      <c r="F85" s="239" t="s">
        <v>906</v>
      </c>
      <c r="G85" s="238"/>
      <c r="H85" s="220" t="s">
        <v>920</v>
      </c>
      <c r="I85" s="220" t="s">
        <v>902</v>
      </c>
      <c r="J85" s="220">
        <v>50</v>
      </c>
      <c r="K85" s="231"/>
    </row>
    <row r="86" spans="2:11" ht="15" customHeight="1">
      <c r="B86" s="240"/>
      <c r="C86" s="220" t="s">
        <v>921</v>
      </c>
      <c r="D86" s="220"/>
      <c r="E86" s="220"/>
      <c r="F86" s="239" t="s">
        <v>906</v>
      </c>
      <c r="G86" s="238"/>
      <c r="H86" s="220" t="s">
        <v>922</v>
      </c>
      <c r="I86" s="220" t="s">
        <v>902</v>
      </c>
      <c r="J86" s="220">
        <v>20</v>
      </c>
      <c r="K86" s="231"/>
    </row>
    <row r="87" spans="2:11" ht="15" customHeight="1">
      <c r="B87" s="240"/>
      <c r="C87" s="220" t="s">
        <v>923</v>
      </c>
      <c r="D87" s="220"/>
      <c r="E87" s="220"/>
      <c r="F87" s="239" t="s">
        <v>906</v>
      </c>
      <c r="G87" s="238"/>
      <c r="H87" s="220" t="s">
        <v>924</v>
      </c>
      <c r="I87" s="220" t="s">
        <v>902</v>
      </c>
      <c r="J87" s="220">
        <v>20</v>
      </c>
      <c r="K87" s="231"/>
    </row>
    <row r="88" spans="2:11" ht="15" customHeight="1">
      <c r="B88" s="240"/>
      <c r="C88" s="220" t="s">
        <v>925</v>
      </c>
      <c r="D88" s="220"/>
      <c r="E88" s="220"/>
      <c r="F88" s="239" t="s">
        <v>906</v>
      </c>
      <c r="G88" s="238"/>
      <c r="H88" s="220" t="s">
        <v>926</v>
      </c>
      <c r="I88" s="220" t="s">
        <v>902</v>
      </c>
      <c r="J88" s="220">
        <v>50</v>
      </c>
      <c r="K88" s="231"/>
    </row>
    <row r="89" spans="2:11" ht="15" customHeight="1">
      <c r="B89" s="240"/>
      <c r="C89" s="220" t="s">
        <v>927</v>
      </c>
      <c r="D89" s="220"/>
      <c r="E89" s="220"/>
      <c r="F89" s="239" t="s">
        <v>906</v>
      </c>
      <c r="G89" s="238"/>
      <c r="H89" s="220" t="s">
        <v>927</v>
      </c>
      <c r="I89" s="220" t="s">
        <v>902</v>
      </c>
      <c r="J89" s="220">
        <v>50</v>
      </c>
      <c r="K89" s="231"/>
    </row>
    <row r="90" spans="2:11" ht="15" customHeight="1">
      <c r="B90" s="240"/>
      <c r="C90" s="220" t="s">
        <v>161</v>
      </c>
      <c r="D90" s="220"/>
      <c r="E90" s="220"/>
      <c r="F90" s="239" t="s">
        <v>906</v>
      </c>
      <c r="G90" s="238"/>
      <c r="H90" s="220" t="s">
        <v>928</v>
      </c>
      <c r="I90" s="220" t="s">
        <v>902</v>
      </c>
      <c r="J90" s="220">
        <v>255</v>
      </c>
      <c r="K90" s="231"/>
    </row>
    <row r="91" spans="2:11" ht="15" customHeight="1">
      <c r="B91" s="240"/>
      <c r="C91" s="220" t="s">
        <v>929</v>
      </c>
      <c r="D91" s="220"/>
      <c r="E91" s="220"/>
      <c r="F91" s="239" t="s">
        <v>900</v>
      </c>
      <c r="G91" s="238"/>
      <c r="H91" s="220" t="s">
        <v>930</v>
      </c>
      <c r="I91" s="220" t="s">
        <v>931</v>
      </c>
      <c r="J91" s="220"/>
      <c r="K91" s="231"/>
    </row>
    <row r="92" spans="2:11" ht="15" customHeight="1">
      <c r="B92" s="240"/>
      <c r="C92" s="220" t="s">
        <v>932</v>
      </c>
      <c r="D92" s="220"/>
      <c r="E92" s="220"/>
      <c r="F92" s="239" t="s">
        <v>900</v>
      </c>
      <c r="G92" s="238"/>
      <c r="H92" s="220" t="s">
        <v>933</v>
      </c>
      <c r="I92" s="220" t="s">
        <v>934</v>
      </c>
      <c r="J92" s="220"/>
      <c r="K92" s="231"/>
    </row>
    <row r="93" spans="2:11" ht="15" customHeight="1">
      <c r="B93" s="240"/>
      <c r="C93" s="220" t="s">
        <v>935</v>
      </c>
      <c r="D93" s="220"/>
      <c r="E93" s="220"/>
      <c r="F93" s="239" t="s">
        <v>900</v>
      </c>
      <c r="G93" s="238"/>
      <c r="H93" s="220" t="s">
        <v>935</v>
      </c>
      <c r="I93" s="220" t="s">
        <v>934</v>
      </c>
      <c r="J93" s="220"/>
      <c r="K93" s="231"/>
    </row>
    <row r="94" spans="2:11" ht="15" customHeight="1">
      <c r="B94" s="240"/>
      <c r="C94" s="220" t="s">
        <v>36</v>
      </c>
      <c r="D94" s="220"/>
      <c r="E94" s="220"/>
      <c r="F94" s="239" t="s">
        <v>900</v>
      </c>
      <c r="G94" s="238"/>
      <c r="H94" s="220" t="s">
        <v>936</v>
      </c>
      <c r="I94" s="220" t="s">
        <v>934</v>
      </c>
      <c r="J94" s="220"/>
      <c r="K94" s="231"/>
    </row>
    <row r="95" spans="2:11" ht="15" customHeight="1">
      <c r="B95" s="240"/>
      <c r="C95" s="220" t="s">
        <v>46</v>
      </c>
      <c r="D95" s="220"/>
      <c r="E95" s="220"/>
      <c r="F95" s="239" t="s">
        <v>900</v>
      </c>
      <c r="G95" s="238"/>
      <c r="H95" s="220" t="s">
        <v>937</v>
      </c>
      <c r="I95" s="220" t="s">
        <v>934</v>
      </c>
      <c r="J95" s="220"/>
      <c r="K95" s="231"/>
    </row>
    <row r="96" spans="2:11" ht="15" customHeight="1">
      <c r="B96" s="243"/>
      <c r="C96" s="244"/>
      <c r="D96" s="244"/>
      <c r="E96" s="244"/>
      <c r="F96" s="244"/>
      <c r="G96" s="244"/>
      <c r="H96" s="244"/>
      <c r="I96" s="244"/>
      <c r="J96" s="244"/>
      <c r="K96" s="245"/>
    </row>
    <row r="97" spans="2:11" ht="18.75" customHeight="1">
      <c r="B97" s="246"/>
      <c r="C97" s="247"/>
      <c r="D97" s="247"/>
      <c r="E97" s="247"/>
      <c r="F97" s="247"/>
      <c r="G97" s="247"/>
      <c r="H97" s="247"/>
      <c r="I97" s="247"/>
      <c r="J97" s="247"/>
      <c r="K97" s="246"/>
    </row>
    <row r="98" spans="2:11" ht="18.75" customHeight="1"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2:11" ht="7.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9"/>
    </row>
    <row r="100" spans="2:11" ht="45" customHeight="1">
      <c r="B100" s="230"/>
      <c r="C100" s="337" t="s">
        <v>938</v>
      </c>
      <c r="D100" s="337"/>
      <c r="E100" s="337"/>
      <c r="F100" s="337"/>
      <c r="G100" s="337"/>
      <c r="H100" s="337"/>
      <c r="I100" s="337"/>
      <c r="J100" s="337"/>
      <c r="K100" s="231"/>
    </row>
    <row r="101" spans="2:11" ht="17.25" customHeight="1">
      <c r="B101" s="230"/>
      <c r="C101" s="232" t="s">
        <v>894</v>
      </c>
      <c r="D101" s="232"/>
      <c r="E101" s="232"/>
      <c r="F101" s="232" t="s">
        <v>895</v>
      </c>
      <c r="G101" s="233"/>
      <c r="H101" s="232" t="s">
        <v>156</v>
      </c>
      <c r="I101" s="232" t="s">
        <v>55</v>
      </c>
      <c r="J101" s="232" t="s">
        <v>896</v>
      </c>
      <c r="K101" s="231"/>
    </row>
    <row r="102" spans="2:11" ht="17.25" customHeight="1">
      <c r="B102" s="230"/>
      <c r="C102" s="234" t="s">
        <v>897</v>
      </c>
      <c r="D102" s="234"/>
      <c r="E102" s="234"/>
      <c r="F102" s="235" t="s">
        <v>898</v>
      </c>
      <c r="G102" s="236"/>
      <c r="H102" s="234"/>
      <c r="I102" s="234"/>
      <c r="J102" s="234" t="s">
        <v>899</v>
      </c>
      <c r="K102" s="231"/>
    </row>
    <row r="103" spans="2:11" ht="5.25" customHeight="1">
      <c r="B103" s="230"/>
      <c r="C103" s="232"/>
      <c r="D103" s="232"/>
      <c r="E103" s="232"/>
      <c r="F103" s="232"/>
      <c r="G103" s="248"/>
      <c r="H103" s="232"/>
      <c r="I103" s="232"/>
      <c r="J103" s="232"/>
      <c r="K103" s="231"/>
    </row>
    <row r="104" spans="2:11" ht="15" customHeight="1">
      <c r="B104" s="230"/>
      <c r="C104" s="220" t="s">
        <v>51</v>
      </c>
      <c r="D104" s="237"/>
      <c r="E104" s="237"/>
      <c r="F104" s="239" t="s">
        <v>900</v>
      </c>
      <c r="G104" s="248"/>
      <c r="H104" s="220" t="s">
        <v>939</v>
      </c>
      <c r="I104" s="220" t="s">
        <v>902</v>
      </c>
      <c r="J104" s="220">
        <v>20</v>
      </c>
      <c r="K104" s="231"/>
    </row>
    <row r="105" spans="2:11" ht="15" customHeight="1">
      <c r="B105" s="230"/>
      <c r="C105" s="220" t="s">
        <v>903</v>
      </c>
      <c r="D105" s="220"/>
      <c r="E105" s="220"/>
      <c r="F105" s="239" t="s">
        <v>900</v>
      </c>
      <c r="G105" s="220"/>
      <c r="H105" s="220" t="s">
        <v>939</v>
      </c>
      <c r="I105" s="220" t="s">
        <v>902</v>
      </c>
      <c r="J105" s="220">
        <v>120</v>
      </c>
      <c r="K105" s="231"/>
    </row>
    <row r="106" spans="2:11" ht="15" customHeight="1">
      <c r="B106" s="240"/>
      <c r="C106" s="220" t="s">
        <v>905</v>
      </c>
      <c r="D106" s="220"/>
      <c r="E106" s="220"/>
      <c r="F106" s="239" t="s">
        <v>906</v>
      </c>
      <c r="G106" s="220"/>
      <c r="H106" s="220" t="s">
        <v>939</v>
      </c>
      <c r="I106" s="220" t="s">
        <v>902</v>
      </c>
      <c r="J106" s="220">
        <v>50</v>
      </c>
      <c r="K106" s="231"/>
    </row>
    <row r="107" spans="2:11" ht="15" customHeight="1">
      <c r="B107" s="240"/>
      <c r="C107" s="220" t="s">
        <v>908</v>
      </c>
      <c r="D107" s="220"/>
      <c r="E107" s="220"/>
      <c r="F107" s="239" t="s">
        <v>900</v>
      </c>
      <c r="G107" s="220"/>
      <c r="H107" s="220" t="s">
        <v>939</v>
      </c>
      <c r="I107" s="220" t="s">
        <v>910</v>
      </c>
      <c r="J107" s="220"/>
      <c r="K107" s="231"/>
    </row>
    <row r="108" spans="2:11" ht="15" customHeight="1">
      <c r="B108" s="240"/>
      <c r="C108" s="220" t="s">
        <v>919</v>
      </c>
      <c r="D108" s="220"/>
      <c r="E108" s="220"/>
      <c r="F108" s="239" t="s">
        <v>906</v>
      </c>
      <c r="G108" s="220"/>
      <c r="H108" s="220" t="s">
        <v>939</v>
      </c>
      <c r="I108" s="220" t="s">
        <v>902</v>
      </c>
      <c r="J108" s="220">
        <v>50</v>
      </c>
      <c r="K108" s="231"/>
    </row>
    <row r="109" spans="2:11" ht="15" customHeight="1">
      <c r="B109" s="240"/>
      <c r="C109" s="220" t="s">
        <v>927</v>
      </c>
      <c r="D109" s="220"/>
      <c r="E109" s="220"/>
      <c r="F109" s="239" t="s">
        <v>906</v>
      </c>
      <c r="G109" s="220"/>
      <c r="H109" s="220" t="s">
        <v>939</v>
      </c>
      <c r="I109" s="220" t="s">
        <v>902</v>
      </c>
      <c r="J109" s="220">
        <v>50</v>
      </c>
      <c r="K109" s="231"/>
    </row>
    <row r="110" spans="2:11" ht="15" customHeight="1">
      <c r="B110" s="240"/>
      <c r="C110" s="220" t="s">
        <v>925</v>
      </c>
      <c r="D110" s="220"/>
      <c r="E110" s="220"/>
      <c r="F110" s="239" t="s">
        <v>906</v>
      </c>
      <c r="G110" s="220"/>
      <c r="H110" s="220" t="s">
        <v>939</v>
      </c>
      <c r="I110" s="220" t="s">
        <v>902</v>
      </c>
      <c r="J110" s="220">
        <v>50</v>
      </c>
      <c r="K110" s="231"/>
    </row>
    <row r="111" spans="2:11" ht="15" customHeight="1">
      <c r="B111" s="240"/>
      <c r="C111" s="220" t="s">
        <v>51</v>
      </c>
      <c r="D111" s="220"/>
      <c r="E111" s="220"/>
      <c r="F111" s="239" t="s">
        <v>900</v>
      </c>
      <c r="G111" s="220"/>
      <c r="H111" s="220" t="s">
        <v>940</v>
      </c>
      <c r="I111" s="220" t="s">
        <v>902</v>
      </c>
      <c r="J111" s="220">
        <v>20</v>
      </c>
      <c r="K111" s="231"/>
    </row>
    <row r="112" spans="2:11" ht="15" customHeight="1">
      <c r="B112" s="240"/>
      <c r="C112" s="220" t="s">
        <v>941</v>
      </c>
      <c r="D112" s="220"/>
      <c r="E112" s="220"/>
      <c r="F112" s="239" t="s">
        <v>900</v>
      </c>
      <c r="G112" s="220"/>
      <c r="H112" s="220" t="s">
        <v>942</v>
      </c>
      <c r="I112" s="220" t="s">
        <v>902</v>
      </c>
      <c r="J112" s="220">
        <v>120</v>
      </c>
      <c r="K112" s="231"/>
    </row>
    <row r="113" spans="2:11" ht="15" customHeight="1">
      <c r="B113" s="240"/>
      <c r="C113" s="220" t="s">
        <v>36</v>
      </c>
      <c r="D113" s="220"/>
      <c r="E113" s="220"/>
      <c r="F113" s="239" t="s">
        <v>900</v>
      </c>
      <c r="G113" s="220"/>
      <c r="H113" s="220" t="s">
        <v>943</v>
      </c>
      <c r="I113" s="220" t="s">
        <v>934</v>
      </c>
      <c r="J113" s="220"/>
      <c r="K113" s="231"/>
    </row>
    <row r="114" spans="2:11" ht="15" customHeight="1">
      <c r="B114" s="240"/>
      <c r="C114" s="220" t="s">
        <v>46</v>
      </c>
      <c r="D114" s="220"/>
      <c r="E114" s="220"/>
      <c r="F114" s="239" t="s">
        <v>900</v>
      </c>
      <c r="G114" s="220"/>
      <c r="H114" s="220" t="s">
        <v>944</v>
      </c>
      <c r="I114" s="220" t="s">
        <v>934</v>
      </c>
      <c r="J114" s="220"/>
      <c r="K114" s="231"/>
    </row>
    <row r="115" spans="2:11" ht="15" customHeight="1">
      <c r="B115" s="240"/>
      <c r="C115" s="220" t="s">
        <v>55</v>
      </c>
      <c r="D115" s="220"/>
      <c r="E115" s="220"/>
      <c r="F115" s="239" t="s">
        <v>900</v>
      </c>
      <c r="G115" s="220"/>
      <c r="H115" s="220" t="s">
        <v>945</v>
      </c>
      <c r="I115" s="220" t="s">
        <v>946</v>
      </c>
      <c r="J115" s="220"/>
      <c r="K115" s="231"/>
    </row>
    <row r="116" spans="2:11" ht="15" customHeight="1">
      <c r="B116" s="243"/>
      <c r="C116" s="249"/>
      <c r="D116" s="249"/>
      <c r="E116" s="249"/>
      <c r="F116" s="249"/>
      <c r="G116" s="249"/>
      <c r="H116" s="249"/>
      <c r="I116" s="249"/>
      <c r="J116" s="249"/>
      <c r="K116" s="245"/>
    </row>
    <row r="117" spans="2:11" ht="18.75" customHeight="1">
      <c r="B117" s="250"/>
      <c r="C117" s="216"/>
      <c r="D117" s="216"/>
      <c r="E117" s="216"/>
      <c r="F117" s="251"/>
      <c r="G117" s="216"/>
      <c r="H117" s="216"/>
      <c r="I117" s="216"/>
      <c r="J117" s="216"/>
      <c r="K117" s="250"/>
    </row>
    <row r="118" spans="2:11" ht="18.75" customHeight="1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2:11" ht="7.5" customHeight="1">
      <c r="B119" s="252"/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45" customHeight="1">
      <c r="B120" s="255"/>
      <c r="C120" s="336" t="s">
        <v>947</v>
      </c>
      <c r="D120" s="336"/>
      <c r="E120" s="336"/>
      <c r="F120" s="336"/>
      <c r="G120" s="336"/>
      <c r="H120" s="336"/>
      <c r="I120" s="336"/>
      <c r="J120" s="336"/>
      <c r="K120" s="256"/>
    </row>
    <row r="121" spans="2:11" ht="17.25" customHeight="1">
      <c r="B121" s="257"/>
      <c r="C121" s="232" t="s">
        <v>894</v>
      </c>
      <c r="D121" s="232"/>
      <c r="E121" s="232"/>
      <c r="F121" s="232" t="s">
        <v>895</v>
      </c>
      <c r="G121" s="233"/>
      <c r="H121" s="232" t="s">
        <v>156</v>
      </c>
      <c r="I121" s="232" t="s">
        <v>55</v>
      </c>
      <c r="J121" s="232" t="s">
        <v>896</v>
      </c>
      <c r="K121" s="258"/>
    </row>
    <row r="122" spans="2:11" ht="17.25" customHeight="1">
      <c r="B122" s="257"/>
      <c r="C122" s="234" t="s">
        <v>897</v>
      </c>
      <c r="D122" s="234"/>
      <c r="E122" s="234"/>
      <c r="F122" s="235" t="s">
        <v>898</v>
      </c>
      <c r="G122" s="236"/>
      <c r="H122" s="234"/>
      <c r="I122" s="234"/>
      <c r="J122" s="234" t="s">
        <v>899</v>
      </c>
      <c r="K122" s="258"/>
    </row>
    <row r="123" spans="2:11" ht="5.25" customHeight="1">
      <c r="B123" s="259"/>
      <c r="C123" s="237"/>
      <c r="D123" s="237"/>
      <c r="E123" s="237"/>
      <c r="F123" s="237"/>
      <c r="G123" s="220"/>
      <c r="H123" s="237"/>
      <c r="I123" s="237"/>
      <c r="J123" s="237"/>
      <c r="K123" s="260"/>
    </row>
    <row r="124" spans="2:11" ht="15" customHeight="1">
      <c r="B124" s="259"/>
      <c r="C124" s="220" t="s">
        <v>903</v>
      </c>
      <c r="D124" s="237"/>
      <c r="E124" s="237"/>
      <c r="F124" s="239" t="s">
        <v>900</v>
      </c>
      <c r="G124" s="220"/>
      <c r="H124" s="220" t="s">
        <v>939</v>
      </c>
      <c r="I124" s="220" t="s">
        <v>902</v>
      </c>
      <c r="J124" s="220">
        <v>120</v>
      </c>
      <c r="K124" s="261"/>
    </row>
    <row r="125" spans="2:11" ht="15" customHeight="1">
      <c r="B125" s="259"/>
      <c r="C125" s="220" t="s">
        <v>948</v>
      </c>
      <c r="D125" s="220"/>
      <c r="E125" s="220"/>
      <c r="F125" s="239" t="s">
        <v>900</v>
      </c>
      <c r="G125" s="220"/>
      <c r="H125" s="220" t="s">
        <v>949</v>
      </c>
      <c r="I125" s="220" t="s">
        <v>902</v>
      </c>
      <c r="J125" s="220" t="s">
        <v>950</v>
      </c>
      <c r="K125" s="261"/>
    </row>
    <row r="126" spans="2:11" ht="15" customHeight="1">
      <c r="B126" s="259"/>
      <c r="C126" s="220" t="s">
        <v>84</v>
      </c>
      <c r="D126" s="220"/>
      <c r="E126" s="220"/>
      <c r="F126" s="239" t="s">
        <v>900</v>
      </c>
      <c r="G126" s="220"/>
      <c r="H126" s="220" t="s">
        <v>951</v>
      </c>
      <c r="I126" s="220" t="s">
        <v>902</v>
      </c>
      <c r="J126" s="220" t="s">
        <v>950</v>
      </c>
      <c r="K126" s="261"/>
    </row>
    <row r="127" spans="2:11" ht="15" customHeight="1">
      <c r="B127" s="259"/>
      <c r="C127" s="220" t="s">
        <v>911</v>
      </c>
      <c r="D127" s="220"/>
      <c r="E127" s="220"/>
      <c r="F127" s="239" t="s">
        <v>906</v>
      </c>
      <c r="G127" s="220"/>
      <c r="H127" s="220" t="s">
        <v>912</v>
      </c>
      <c r="I127" s="220" t="s">
        <v>902</v>
      </c>
      <c r="J127" s="220">
        <v>15</v>
      </c>
      <c r="K127" s="261"/>
    </row>
    <row r="128" spans="2:11" ht="15" customHeight="1">
      <c r="B128" s="259"/>
      <c r="C128" s="241" t="s">
        <v>913</v>
      </c>
      <c r="D128" s="241"/>
      <c r="E128" s="241"/>
      <c r="F128" s="242" t="s">
        <v>906</v>
      </c>
      <c r="G128" s="241"/>
      <c r="H128" s="241" t="s">
        <v>914</v>
      </c>
      <c r="I128" s="241" t="s">
        <v>902</v>
      </c>
      <c r="J128" s="241">
        <v>15</v>
      </c>
      <c r="K128" s="261"/>
    </row>
    <row r="129" spans="2:11" ht="15" customHeight="1">
      <c r="B129" s="259"/>
      <c r="C129" s="241" t="s">
        <v>915</v>
      </c>
      <c r="D129" s="241"/>
      <c r="E129" s="241"/>
      <c r="F129" s="242" t="s">
        <v>906</v>
      </c>
      <c r="G129" s="241"/>
      <c r="H129" s="241" t="s">
        <v>916</v>
      </c>
      <c r="I129" s="241" t="s">
        <v>902</v>
      </c>
      <c r="J129" s="241">
        <v>20</v>
      </c>
      <c r="K129" s="261"/>
    </row>
    <row r="130" spans="2:11" ht="15" customHeight="1">
      <c r="B130" s="259"/>
      <c r="C130" s="241" t="s">
        <v>917</v>
      </c>
      <c r="D130" s="241"/>
      <c r="E130" s="241"/>
      <c r="F130" s="242" t="s">
        <v>906</v>
      </c>
      <c r="G130" s="241"/>
      <c r="H130" s="241" t="s">
        <v>918</v>
      </c>
      <c r="I130" s="241" t="s">
        <v>902</v>
      </c>
      <c r="J130" s="241">
        <v>20</v>
      </c>
      <c r="K130" s="261"/>
    </row>
    <row r="131" spans="2:11" ht="15" customHeight="1">
      <c r="B131" s="259"/>
      <c r="C131" s="220" t="s">
        <v>905</v>
      </c>
      <c r="D131" s="220"/>
      <c r="E131" s="220"/>
      <c r="F131" s="239" t="s">
        <v>906</v>
      </c>
      <c r="G131" s="220"/>
      <c r="H131" s="220" t="s">
        <v>939</v>
      </c>
      <c r="I131" s="220" t="s">
        <v>902</v>
      </c>
      <c r="J131" s="220">
        <v>50</v>
      </c>
      <c r="K131" s="261"/>
    </row>
    <row r="132" spans="2:11" ht="15" customHeight="1">
      <c r="B132" s="259"/>
      <c r="C132" s="220" t="s">
        <v>919</v>
      </c>
      <c r="D132" s="220"/>
      <c r="E132" s="220"/>
      <c r="F132" s="239" t="s">
        <v>906</v>
      </c>
      <c r="G132" s="220"/>
      <c r="H132" s="220" t="s">
        <v>939</v>
      </c>
      <c r="I132" s="220" t="s">
        <v>902</v>
      </c>
      <c r="J132" s="220">
        <v>50</v>
      </c>
      <c r="K132" s="261"/>
    </row>
    <row r="133" spans="2:11" ht="15" customHeight="1">
      <c r="B133" s="259"/>
      <c r="C133" s="220" t="s">
        <v>925</v>
      </c>
      <c r="D133" s="220"/>
      <c r="E133" s="220"/>
      <c r="F133" s="239" t="s">
        <v>906</v>
      </c>
      <c r="G133" s="220"/>
      <c r="H133" s="220" t="s">
        <v>939</v>
      </c>
      <c r="I133" s="220" t="s">
        <v>902</v>
      </c>
      <c r="J133" s="220">
        <v>50</v>
      </c>
      <c r="K133" s="261"/>
    </row>
    <row r="134" spans="2:11" ht="15" customHeight="1">
      <c r="B134" s="259"/>
      <c r="C134" s="220" t="s">
        <v>927</v>
      </c>
      <c r="D134" s="220"/>
      <c r="E134" s="220"/>
      <c r="F134" s="239" t="s">
        <v>906</v>
      </c>
      <c r="G134" s="220"/>
      <c r="H134" s="220" t="s">
        <v>939</v>
      </c>
      <c r="I134" s="220" t="s">
        <v>902</v>
      </c>
      <c r="J134" s="220">
        <v>50</v>
      </c>
      <c r="K134" s="261"/>
    </row>
    <row r="135" spans="2:11" ht="15" customHeight="1">
      <c r="B135" s="259"/>
      <c r="C135" s="220" t="s">
        <v>161</v>
      </c>
      <c r="D135" s="220"/>
      <c r="E135" s="220"/>
      <c r="F135" s="239" t="s">
        <v>906</v>
      </c>
      <c r="G135" s="220"/>
      <c r="H135" s="220" t="s">
        <v>952</v>
      </c>
      <c r="I135" s="220" t="s">
        <v>902</v>
      </c>
      <c r="J135" s="220">
        <v>255</v>
      </c>
      <c r="K135" s="261"/>
    </row>
    <row r="136" spans="2:11" ht="15" customHeight="1">
      <c r="B136" s="259"/>
      <c r="C136" s="220" t="s">
        <v>929</v>
      </c>
      <c r="D136" s="220"/>
      <c r="E136" s="220"/>
      <c r="F136" s="239" t="s">
        <v>900</v>
      </c>
      <c r="G136" s="220"/>
      <c r="H136" s="220" t="s">
        <v>953</v>
      </c>
      <c r="I136" s="220" t="s">
        <v>931</v>
      </c>
      <c r="J136" s="220"/>
      <c r="K136" s="261"/>
    </row>
    <row r="137" spans="2:11" ht="15" customHeight="1">
      <c r="B137" s="259"/>
      <c r="C137" s="220" t="s">
        <v>932</v>
      </c>
      <c r="D137" s="220"/>
      <c r="E137" s="220"/>
      <c r="F137" s="239" t="s">
        <v>900</v>
      </c>
      <c r="G137" s="220"/>
      <c r="H137" s="220" t="s">
        <v>954</v>
      </c>
      <c r="I137" s="220" t="s">
        <v>934</v>
      </c>
      <c r="J137" s="220"/>
      <c r="K137" s="261"/>
    </row>
    <row r="138" spans="2:11" ht="15" customHeight="1">
      <c r="B138" s="259"/>
      <c r="C138" s="220" t="s">
        <v>935</v>
      </c>
      <c r="D138" s="220"/>
      <c r="E138" s="220"/>
      <c r="F138" s="239" t="s">
        <v>900</v>
      </c>
      <c r="G138" s="220"/>
      <c r="H138" s="220" t="s">
        <v>935</v>
      </c>
      <c r="I138" s="220" t="s">
        <v>934</v>
      </c>
      <c r="J138" s="220"/>
      <c r="K138" s="261"/>
    </row>
    <row r="139" spans="2:11" ht="15" customHeight="1">
      <c r="B139" s="259"/>
      <c r="C139" s="220" t="s">
        <v>36</v>
      </c>
      <c r="D139" s="220"/>
      <c r="E139" s="220"/>
      <c r="F139" s="239" t="s">
        <v>900</v>
      </c>
      <c r="G139" s="220"/>
      <c r="H139" s="220" t="s">
        <v>955</v>
      </c>
      <c r="I139" s="220" t="s">
        <v>934</v>
      </c>
      <c r="J139" s="220"/>
      <c r="K139" s="261"/>
    </row>
    <row r="140" spans="2:11" ht="15" customHeight="1">
      <c r="B140" s="259"/>
      <c r="C140" s="220" t="s">
        <v>956</v>
      </c>
      <c r="D140" s="220"/>
      <c r="E140" s="220"/>
      <c r="F140" s="239" t="s">
        <v>900</v>
      </c>
      <c r="G140" s="220"/>
      <c r="H140" s="220" t="s">
        <v>957</v>
      </c>
      <c r="I140" s="220" t="s">
        <v>934</v>
      </c>
      <c r="J140" s="220"/>
      <c r="K140" s="261"/>
    </row>
    <row r="141" spans="2:11" ht="15" customHeight="1">
      <c r="B141" s="262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2:11" ht="18.75" customHeight="1">
      <c r="B142" s="216"/>
      <c r="C142" s="216"/>
      <c r="D142" s="216"/>
      <c r="E142" s="216"/>
      <c r="F142" s="251"/>
      <c r="G142" s="216"/>
      <c r="H142" s="216"/>
      <c r="I142" s="216"/>
      <c r="J142" s="216"/>
      <c r="K142" s="216"/>
    </row>
    <row r="143" spans="2:11" ht="18.75" customHeight="1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2:11" ht="7.5" customHeight="1">
      <c r="B144" s="227"/>
      <c r="C144" s="228"/>
      <c r="D144" s="228"/>
      <c r="E144" s="228"/>
      <c r="F144" s="228"/>
      <c r="G144" s="228"/>
      <c r="H144" s="228"/>
      <c r="I144" s="228"/>
      <c r="J144" s="228"/>
      <c r="K144" s="229"/>
    </row>
    <row r="145" spans="2:11" ht="45" customHeight="1">
      <c r="B145" s="230"/>
      <c r="C145" s="337" t="s">
        <v>958</v>
      </c>
      <c r="D145" s="337"/>
      <c r="E145" s="337"/>
      <c r="F145" s="337"/>
      <c r="G145" s="337"/>
      <c r="H145" s="337"/>
      <c r="I145" s="337"/>
      <c r="J145" s="337"/>
      <c r="K145" s="231"/>
    </row>
    <row r="146" spans="2:11" ht="17.25" customHeight="1">
      <c r="B146" s="230"/>
      <c r="C146" s="232" t="s">
        <v>894</v>
      </c>
      <c r="D146" s="232"/>
      <c r="E146" s="232"/>
      <c r="F146" s="232" t="s">
        <v>895</v>
      </c>
      <c r="G146" s="233"/>
      <c r="H146" s="232" t="s">
        <v>156</v>
      </c>
      <c r="I146" s="232" t="s">
        <v>55</v>
      </c>
      <c r="J146" s="232" t="s">
        <v>896</v>
      </c>
      <c r="K146" s="231"/>
    </row>
    <row r="147" spans="2:11" ht="17.25" customHeight="1">
      <c r="B147" s="230"/>
      <c r="C147" s="234" t="s">
        <v>897</v>
      </c>
      <c r="D147" s="234"/>
      <c r="E147" s="234"/>
      <c r="F147" s="235" t="s">
        <v>898</v>
      </c>
      <c r="G147" s="236"/>
      <c r="H147" s="234"/>
      <c r="I147" s="234"/>
      <c r="J147" s="234" t="s">
        <v>899</v>
      </c>
      <c r="K147" s="231"/>
    </row>
    <row r="148" spans="2:11" ht="5.25" customHeight="1">
      <c r="B148" s="240"/>
      <c r="C148" s="237"/>
      <c r="D148" s="237"/>
      <c r="E148" s="237"/>
      <c r="F148" s="237"/>
      <c r="G148" s="238"/>
      <c r="H148" s="237"/>
      <c r="I148" s="237"/>
      <c r="J148" s="237"/>
      <c r="K148" s="261"/>
    </row>
    <row r="149" spans="2:11" ht="15" customHeight="1">
      <c r="B149" s="240"/>
      <c r="C149" s="265" t="s">
        <v>903</v>
      </c>
      <c r="D149" s="220"/>
      <c r="E149" s="220"/>
      <c r="F149" s="266" t="s">
        <v>900</v>
      </c>
      <c r="G149" s="220"/>
      <c r="H149" s="265" t="s">
        <v>939</v>
      </c>
      <c r="I149" s="265" t="s">
        <v>902</v>
      </c>
      <c r="J149" s="265">
        <v>120</v>
      </c>
      <c r="K149" s="261"/>
    </row>
    <row r="150" spans="2:11" ht="15" customHeight="1">
      <c r="B150" s="240"/>
      <c r="C150" s="265" t="s">
        <v>948</v>
      </c>
      <c r="D150" s="220"/>
      <c r="E150" s="220"/>
      <c r="F150" s="266" t="s">
        <v>900</v>
      </c>
      <c r="G150" s="220"/>
      <c r="H150" s="265" t="s">
        <v>959</v>
      </c>
      <c r="I150" s="265" t="s">
        <v>902</v>
      </c>
      <c r="J150" s="265" t="s">
        <v>950</v>
      </c>
      <c r="K150" s="261"/>
    </row>
    <row r="151" spans="2:11" ht="15" customHeight="1">
      <c r="B151" s="240"/>
      <c r="C151" s="265" t="s">
        <v>84</v>
      </c>
      <c r="D151" s="220"/>
      <c r="E151" s="220"/>
      <c r="F151" s="266" t="s">
        <v>900</v>
      </c>
      <c r="G151" s="220"/>
      <c r="H151" s="265" t="s">
        <v>960</v>
      </c>
      <c r="I151" s="265" t="s">
        <v>902</v>
      </c>
      <c r="J151" s="265" t="s">
        <v>950</v>
      </c>
      <c r="K151" s="261"/>
    </row>
    <row r="152" spans="2:11" ht="15" customHeight="1">
      <c r="B152" s="240"/>
      <c r="C152" s="265" t="s">
        <v>905</v>
      </c>
      <c r="D152" s="220"/>
      <c r="E152" s="220"/>
      <c r="F152" s="266" t="s">
        <v>906</v>
      </c>
      <c r="G152" s="220"/>
      <c r="H152" s="265" t="s">
        <v>939</v>
      </c>
      <c r="I152" s="265" t="s">
        <v>902</v>
      </c>
      <c r="J152" s="265">
        <v>50</v>
      </c>
      <c r="K152" s="261"/>
    </row>
    <row r="153" spans="2:11" ht="15" customHeight="1">
      <c r="B153" s="240"/>
      <c r="C153" s="265" t="s">
        <v>908</v>
      </c>
      <c r="D153" s="220"/>
      <c r="E153" s="220"/>
      <c r="F153" s="266" t="s">
        <v>900</v>
      </c>
      <c r="G153" s="220"/>
      <c r="H153" s="265" t="s">
        <v>939</v>
      </c>
      <c r="I153" s="265" t="s">
        <v>910</v>
      </c>
      <c r="J153" s="265"/>
      <c r="K153" s="261"/>
    </row>
    <row r="154" spans="2:11" ht="15" customHeight="1">
      <c r="B154" s="240"/>
      <c r="C154" s="265" t="s">
        <v>919</v>
      </c>
      <c r="D154" s="220"/>
      <c r="E154" s="220"/>
      <c r="F154" s="266" t="s">
        <v>906</v>
      </c>
      <c r="G154" s="220"/>
      <c r="H154" s="265" t="s">
        <v>939</v>
      </c>
      <c r="I154" s="265" t="s">
        <v>902</v>
      </c>
      <c r="J154" s="265">
        <v>50</v>
      </c>
      <c r="K154" s="261"/>
    </row>
    <row r="155" spans="2:11" ht="15" customHeight="1">
      <c r="B155" s="240"/>
      <c r="C155" s="265" t="s">
        <v>927</v>
      </c>
      <c r="D155" s="220"/>
      <c r="E155" s="220"/>
      <c r="F155" s="266" t="s">
        <v>906</v>
      </c>
      <c r="G155" s="220"/>
      <c r="H155" s="265" t="s">
        <v>939</v>
      </c>
      <c r="I155" s="265" t="s">
        <v>902</v>
      </c>
      <c r="J155" s="265">
        <v>50</v>
      </c>
      <c r="K155" s="261"/>
    </row>
    <row r="156" spans="2:11" ht="15" customHeight="1">
      <c r="B156" s="240"/>
      <c r="C156" s="265" t="s">
        <v>925</v>
      </c>
      <c r="D156" s="220"/>
      <c r="E156" s="220"/>
      <c r="F156" s="266" t="s">
        <v>906</v>
      </c>
      <c r="G156" s="220"/>
      <c r="H156" s="265" t="s">
        <v>939</v>
      </c>
      <c r="I156" s="265" t="s">
        <v>902</v>
      </c>
      <c r="J156" s="265">
        <v>50</v>
      </c>
      <c r="K156" s="261"/>
    </row>
    <row r="157" spans="2:11" ht="15" customHeight="1">
      <c r="B157" s="240"/>
      <c r="C157" s="265" t="s">
        <v>147</v>
      </c>
      <c r="D157" s="220"/>
      <c r="E157" s="220"/>
      <c r="F157" s="266" t="s">
        <v>900</v>
      </c>
      <c r="G157" s="220"/>
      <c r="H157" s="265" t="s">
        <v>961</v>
      </c>
      <c r="I157" s="265" t="s">
        <v>902</v>
      </c>
      <c r="J157" s="265" t="s">
        <v>962</v>
      </c>
      <c r="K157" s="261"/>
    </row>
    <row r="158" spans="2:11" ht="15" customHeight="1">
      <c r="B158" s="240"/>
      <c r="C158" s="265" t="s">
        <v>963</v>
      </c>
      <c r="D158" s="220"/>
      <c r="E158" s="220"/>
      <c r="F158" s="266" t="s">
        <v>900</v>
      </c>
      <c r="G158" s="220"/>
      <c r="H158" s="265" t="s">
        <v>964</v>
      </c>
      <c r="I158" s="265" t="s">
        <v>934</v>
      </c>
      <c r="J158" s="265"/>
      <c r="K158" s="261"/>
    </row>
    <row r="159" spans="2:11" ht="15" customHeight="1">
      <c r="B159" s="267"/>
      <c r="C159" s="249"/>
      <c r="D159" s="249"/>
      <c r="E159" s="249"/>
      <c r="F159" s="249"/>
      <c r="G159" s="249"/>
      <c r="H159" s="249"/>
      <c r="I159" s="249"/>
      <c r="J159" s="249"/>
      <c r="K159" s="268"/>
    </row>
    <row r="160" spans="2:11" ht="18.75" customHeight="1">
      <c r="B160" s="216"/>
      <c r="C160" s="220"/>
      <c r="D160" s="220"/>
      <c r="E160" s="220"/>
      <c r="F160" s="239"/>
      <c r="G160" s="220"/>
      <c r="H160" s="220"/>
      <c r="I160" s="220"/>
      <c r="J160" s="220"/>
      <c r="K160" s="216"/>
    </row>
    <row r="161" spans="2:11" ht="18.75" customHeight="1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2:11" ht="7.5" customHeight="1">
      <c r="B162" s="208"/>
      <c r="C162" s="209"/>
      <c r="D162" s="209"/>
      <c r="E162" s="209"/>
      <c r="F162" s="209"/>
      <c r="G162" s="209"/>
      <c r="H162" s="209"/>
      <c r="I162" s="209"/>
      <c r="J162" s="209"/>
      <c r="K162" s="210"/>
    </row>
    <row r="163" spans="2:11" ht="45" customHeight="1">
      <c r="B163" s="211"/>
      <c r="C163" s="336" t="s">
        <v>965</v>
      </c>
      <c r="D163" s="336"/>
      <c r="E163" s="336"/>
      <c r="F163" s="336"/>
      <c r="G163" s="336"/>
      <c r="H163" s="336"/>
      <c r="I163" s="336"/>
      <c r="J163" s="336"/>
      <c r="K163" s="212"/>
    </row>
    <row r="164" spans="2:11" ht="17.25" customHeight="1">
      <c r="B164" s="211"/>
      <c r="C164" s="232" t="s">
        <v>894</v>
      </c>
      <c r="D164" s="232"/>
      <c r="E164" s="232"/>
      <c r="F164" s="232" t="s">
        <v>895</v>
      </c>
      <c r="G164" s="269"/>
      <c r="H164" s="270" t="s">
        <v>156</v>
      </c>
      <c r="I164" s="270" t="s">
        <v>55</v>
      </c>
      <c r="J164" s="232" t="s">
        <v>896</v>
      </c>
      <c r="K164" s="212"/>
    </row>
    <row r="165" spans="2:11" ht="17.25" customHeight="1">
      <c r="B165" s="213"/>
      <c r="C165" s="234" t="s">
        <v>897</v>
      </c>
      <c r="D165" s="234"/>
      <c r="E165" s="234"/>
      <c r="F165" s="235" t="s">
        <v>898</v>
      </c>
      <c r="G165" s="271"/>
      <c r="H165" s="272"/>
      <c r="I165" s="272"/>
      <c r="J165" s="234" t="s">
        <v>899</v>
      </c>
      <c r="K165" s="214"/>
    </row>
    <row r="166" spans="2:11" ht="5.25" customHeight="1">
      <c r="B166" s="240"/>
      <c r="C166" s="237"/>
      <c r="D166" s="237"/>
      <c r="E166" s="237"/>
      <c r="F166" s="237"/>
      <c r="G166" s="238"/>
      <c r="H166" s="237"/>
      <c r="I166" s="237"/>
      <c r="J166" s="237"/>
      <c r="K166" s="261"/>
    </row>
    <row r="167" spans="2:11" ht="15" customHeight="1">
      <c r="B167" s="240"/>
      <c r="C167" s="220" t="s">
        <v>903</v>
      </c>
      <c r="D167" s="220"/>
      <c r="E167" s="220"/>
      <c r="F167" s="239" t="s">
        <v>900</v>
      </c>
      <c r="G167" s="220"/>
      <c r="H167" s="220" t="s">
        <v>939</v>
      </c>
      <c r="I167" s="220" t="s">
        <v>902</v>
      </c>
      <c r="J167" s="220">
        <v>120</v>
      </c>
      <c r="K167" s="261"/>
    </row>
    <row r="168" spans="2:11" ht="15" customHeight="1">
      <c r="B168" s="240"/>
      <c r="C168" s="220" t="s">
        <v>948</v>
      </c>
      <c r="D168" s="220"/>
      <c r="E168" s="220"/>
      <c r="F168" s="239" t="s">
        <v>900</v>
      </c>
      <c r="G168" s="220"/>
      <c r="H168" s="220" t="s">
        <v>949</v>
      </c>
      <c r="I168" s="220" t="s">
        <v>902</v>
      </c>
      <c r="J168" s="220" t="s">
        <v>950</v>
      </c>
      <c r="K168" s="261"/>
    </row>
    <row r="169" spans="2:11" ht="15" customHeight="1">
      <c r="B169" s="240"/>
      <c r="C169" s="220" t="s">
        <v>84</v>
      </c>
      <c r="D169" s="220"/>
      <c r="E169" s="220"/>
      <c r="F169" s="239" t="s">
        <v>900</v>
      </c>
      <c r="G169" s="220"/>
      <c r="H169" s="220" t="s">
        <v>966</v>
      </c>
      <c r="I169" s="220" t="s">
        <v>902</v>
      </c>
      <c r="J169" s="220" t="s">
        <v>950</v>
      </c>
      <c r="K169" s="261"/>
    </row>
    <row r="170" spans="2:11" ht="15" customHeight="1">
      <c r="B170" s="240"/>
      <c r="C170" s="220" t="s">
        <v>905</v>
      </c>
      <c r="D170" s="220"/>
      <c r="E170" s="220"/>
      <c r="F170" s="239" t="s">
        <v>906</v>
      </c>
      <c r="G170" s="220"/>
      <c r="H170" s="220" t="s">
        <v>966</v>
      </c>
      <c r="I170" s="220" t="s">
        <v>902</v>
      </c>
      <c r="J170" s="220">
        <v>50</v>
      </c>
      <c r="K170" s="261"/>
    </row>
    <row r="171" spans="2:11" ht="15" customHeight="1">
      <c r="B171" s="240"/>
      <c r="C171" s="220" t="s">
        <v>908</v>
      </c>
      <c r="D171" s="220"/>
      <c r="E171" s="220"/>
      <c r="F171" s="239" t="s">
        <v>900</v>
      </c>
      <c r="G171" s="220"/>
      <c r="H171" s="220" t="s">
        <v>966</v>
      </c>
      <c r="I171" s="220" t="s">
        <v>910</v>
      </c>
      <c r="J171" s="220"/>
      <c r="K171" s="261"/>
    </row>
    <row r="172" spans="2:11" ht="15" customHeight="1">
      <c r="B172" s="240"/>
      <c r="C172" s="220" t="s">
        <v>919</v>
      </c>
      <c r="D172" s="220"/>
      <c r="E172" s="220"/>
      <c r="F172" s="239" t="s">
        <v>906</v>
      </c>
      <c r="G172" s="220"/>
      <c r="H172" s="220" t="s">
        <v>966</v>
      </c>
      <c r="I172" s="220" t="s">
        <v>902</v>
      </c>
      <c r="J172" s="220">
        <v>50</v>
      </c>
      <c r="K172" s="261"/>
    </row>
    <row r="173" spans="2:11" ht="15" customHeight="1">
      <c r="B173" s="240"/>
      <c r="C173" s="220" t="s">
        <v>927</v>
      </c>
      <c r="D173" s="220"/>
      <c r="E173" s="220"/>
      <c r="F173" s="239" t="s">
        <v>906</v>
      </c>
      <c r="G173" s="220"/>
      <c r="H173" s="220" t="s">
        <v>966</v>
      </c>
      <c r="I173" s="220" t="s">
        <v>902</v>
      </c>
      <c r="J173" s="220">
        <v>50</v>
      </c>
      <c r="K173" s="261"/>
    </row>
    <row r="174" spans="2:11" ht="15" customHeight="1">
      <c r="B174" s="240"/>
      <c r="C174" s="220" t="s">
        <v>925</v>
      </c>
      <c r="D174" s="220"/>
      <c r="E174" s="220"/>
      <c r="F174" s="239" t="s">
        <v>906</v>
      </c>
      <c r="G174" s="220"/>
      <c r="H174" s="220" t="s">
        <v>966</v>
      </c>
      <c r="I174" s="220" t="s">
        <v>902</v>
      </c>
      <c r="J174" s="220">
        <v>50</v>
      </c>
      <c r="K174" s="261"/>
    </row>
    <row r="175" spans="2:11" ht="15" customHeight="1">
      <c r="B175" s="240"/>
      <c r="C175" s="220" t="s">
        <v>155</v>
      </c>
      <c r="D175" s="220"/>
      <c r="E175" s="220"/>
      <c r="F175" s="239" t="s">
        <v>900</v>
      </c>
      <c r="G175" s="220"/>
      <c r="H175" s="220" t="s">
        <v>967</v>
      </c>
      <c r="I175" s="220" t="s">
        <v>968</v>
      </c>
      <c r="J175" s="220"/>
      <c r="K175" s="261"/>
    </row>
    <row r="176" spans="2:11" ht="15" customHeight="1">
      <c r="B176" s="240"/>
      <c r="C176" s="220" t="s">
        <v>55</v>
      </c>
      <c r="D176" s="220"/>
      <c r="E176" s="220"/>
      <c r="F176" s="239" t="s">
        <v>900</v>
      </c>
      <c r="G176" s="220"/>
      <c r="H176" s="220" t="s">
        <v>969</v>
      </c>
      <c r="I176" s="220" t="s">
        <v>970</v>
      </c>
      <c r="J176" s="220">
        <v>1</v>
      </c>
      <c r="K176" s="261"/>
    </row>
    <row r="177" spans="2:11" ht="15" customHeight="1">
      <c r="B177" s="240"/>
      <c r="C177" s="220" t="s">
        <v>51</v>
      </c>
      <c r="D177" s="220"/>
      <c r="E177" s="220"/>
      <c r="F177" s="239" t="s">
        <v>900</v>
      </c>
      <c r="G177" s="220"/>
      <c r="H177" s="220" t="s">
        <v>971</v>
      </c>
      <c r="I177" s="220" t="s">
        <v>902</v>
      </c>
      <c r="J177" s="220">
        <v>20</v>
      </c>
      <c r="K177" s="261"/>
    </row>
    <row r="178" spans="2:11" ht="15" customHeight="1">
      <c r="B178" s="240"/>
      <c r="C178" s="220" t="s">
        <v>156</v>
      </c>
      <c r="D178" s="220"/>
      <c r="E178" s="220"/>
      <c r="F178" s="239" t="s">
        <v>900</v>
      </c>
      <c r="G178" s="220"/>
      <c r="H178" s="220" t="s">
        <v>972</v>
      </c>
      <c r="I178" s="220" t="s">
        <v>902</v>
      </c>
      <c r="J178" s="220">
        <v>255</v>
      </c>
      <c r="K178" s="261"/>
    </row>
    <row r="179" spans="2:11" ht="15" customHeight="1">
      <c r="B179" s="240"/>
      <c r="C179" s="220" t="s">
        <v>157</v>
      </c>
      <c r="D179" s="220"/>
      <c r="E179" s="220"/>
      <c r="F179" s="239" t="s">
        <v>900</v>
      </c>
      <c r="G179" s="220"/>
      <c r="H179" s="220" t="s">
        <v>865</v>
      </c>
      <c r="I179" s="220" t="s">
        <v>902</v>
      </c>
      <c r="J179" s="220">
        <v>10</v>
      </c>
      <c r="K179" s="261"/>
    </row>
    <row r="180" spans="2:11" ht="15" customHeight="1">
      <c r="B180" s="240"/>
      <c r="C180" s="220" t="s">
        <v>158</v>
      </c>
      <c r="D180" s="220"/>
      <c r="E180" s="220"/>
      <c r="F180" s="239" t="s">
        <v>900</v>
      </c>
      <c r="G180" s="220"/>
      <c r="H180" s="220" t="s">
        <v>973</v>
      </c>
      <c r="I180" s="220" t="s">
        <v>934</v>
      </c>
      <c r="J180" s="220"/>
      <c r="K180" s="261"/>
    </row>
    <row r="181" spans="2:11" ht="15" customHeight="1">
      <c r="B181" s="240"/>
      <c r="C181" s="220" t="s">
        <v>974</v>
      </c>
      <c r="D181" s="220"/>
      <c r="E181" s="220"/>
      <c r="F181" s="239" t="s">
        <v>900</v>
      </c>
      <c r="G181" s="220"/>
      <c r="H181" s="220" t="s">
        <v>975</v>
      </c>
      <c r="I181" s="220" t="s">
        <v>934</v>
      </c>
      <c r="J181" s="220"/>
      <c r="K181" s="261"/>
    </row>
    <row r="182" spans="2:11" ht="15" customHeight="1">
      <c r="B182" s="240"/>
      <c r="C182" s="220" t="s">
        <v>963</v>
      </c>
      <c r="D182" s="220"/>
      <c r="E182" s="220"/>
      <c r="F182" s="239" t="s">
        <v>900</v>
      </c>
      <c r="G182" s="220"/>
      <c r="H182" s="220" t="s">
        <v>976</v>
      </c>
      <c r="I182" s="220" t="s">
        <v>934</v>
      </c>
      <c r="J182" s="220"/>
      <c r="K182" s="261"/>
    </row>
    <row r="183" spans="2:11" ht="15" customHeight="1">
      <c r="B183" s="240"/>
      <c r="C183" s="220" t="s">
        <v>160</v>
      </c>
      <c r="D183" s="220"/>
      <c r="E183" s="220"/>
      <c r="F183" s="239" t="s">
        <v>906</v>
      </c>
      <c r="G183" s="220"/>
      <c r="H183" s="220" t="s">
        <v>977</v>
      </c>
      <c r="I183" s="220" t="s">
        <v>902</v>
      </c>
      <c r="J183" s="220">
        <v>50</v>
      </c>
      <c r="K183" s="261"/>
    </row>
    <row r="184" spans="2:11" ht="15" customHeight="1">
      <c r="B184" s="240"/>
      <c r="C184" s="220" t="s">
        <v>978</v>
      </c>
      <c r="D184" s="220"/>
      <c r="E184" s="220"/>
      <c r="F184" s="239" t="s">
        <v>906</v>
      </c>
      <c r="G184" s="220"/>
      <c r="H184" s="220" t="s">
        <v>979</v>
      </c>
      <c r="I184" s="220" t="s">
        <v>980</v>
      </c>
      <c r="J184" s="220"/>
      <c r="K184" s="261"/>
    </row>
    <row r="185" spans="2:11" ht="15" customHeight="1">
      <c r="B185" s="240"/>
      <c r="C185" s="220" t="s">
        <v>981</v>
      </c>
      <c r="D185" s="220"/>
      <c r="E185" s="220"/>
      <c r="F185" s="239" t="s">
        <v>906</v>
      </c>
      <c r="G185" s="220"/>
      <c r="H185" s="220" t="s">
        <v>982</v>
      </c>
      <c r="I185" s="220" t="s">
        <v>980</v>
      </c>
      <c r="J185" s="220"/>
      <c r="K185" s="261"/>
    </row>
    <row r="186" spans="2:11" ht="15" customHeight="1">
      <c r="B186" s="240"/>
      <c r="C186" s="220" t="s">
        <v>983</v>
      </c>
      <c r="D186" s="220"/>
      <c r="E186" s="220"/>
      <c r="F186" s="239" t="s">
        <v>906</v>
      </c>
      <c r="G186" s="220"/>
      <c r="H186" s="220" t="s">
        <v>984</v>
      </c>
      <c r="I186" s="220" t="s">
        <v>980</v>
      </c>
      <c r="J186" s="220"/>
      <c r="K186" s="261"/>
    </row>
    <row r="187" spans="2:11" ht="15" customHeight="1">
      <c r="B187" s="240"/>
      <c r="C187" s="273" t="s">
        <v>985</v>
      </c>
      <c r="D187" s="220"/>
      <c r="E187" s="220"/>
      <c r="F187" s="239" t="s">
        <v>906</v>
      </c>
      <c r="G187" s="220"/>
      <c r="H187" s="220" t="s">
        <v>986</v>
      </c>
      <c r="I187" s="220" t="s">
        <v>987</v>
      </c>
      <c r="J187" s="274" t="s">
        <v>988</v>
      </c>
      <c r="K187" s="261"/>
    </row>
    <row r="188" spans="2:11" ht="15" customHeight="1">
      <c r="B188" s="240"/>
      <c r="C188" s="225" t="s">
        <v>40</v>
      </c>
      <c r="D188" s="220"/>
      <c r="E188" s="220"/>
      <c r="F188" s="239" t="s">
        <v>900</v>
      </c>
      <c r="G188" s="220"/>
      <c r="H188" s="216" t="s">
        <v>989</v>
      </c>
      <c r="I188" s="220" t="s">
        <v>990</v>
      </c>
      <c r="J188" s="220"/>
      <c r="K188" s="261"/>
    </row>
    <row r="189" spans="2:11" ht="15" customHeight="1">
      <c r="B189" s="240"/>
      <c r="C189" s="225" t="s">
        <v>991</v>
      </c>
      <c r="D189" s="220"/>
      <c r="E189" s="220"/>
      <c r="F189" s="239" t="s">
        <v>900</v>
      </c>
      <c r="G189" s="220"/>
      <c r="H189" s="220" t="s">
        <v>992</v>
      </c>
      <c r="I189" s="220" t="s">
        <v>934</v>
      </c>
      <c r="J189" s="220"/>
      <c r="K189" s="261"/>
    </row>
    <row r="190" spans="2:11" ht="15" customHeight="1">
      <c r="B190" s="240"/>
      <c r="C190" s="225" t="s">
        <v>993</v>
      </c>
      <c r="D190" s="220"/>
      <c r="E190" s="220"/>
      <c r="F190" s="239" t="s">
        <v>900</v>
      </c>
      <c r="G190" s="220"/>
      <c r="H190" s="220" t="s">
        <v>994</v>
      </c>
      <c r="I190" s="220" t="s">
        <v>934</v>
      </c>
      <c r="J190" s="220"/>
      <c r="K190" s="261"/>
    </row>
    <row r="191" spans="2:11" ht="15" customHeight="1">
      <c r="B191" s="240"/>
      <c r="C191" s="225" t="s">
        <v>995</v>
      </c>
      <c r="D191" s="220"/>
      <c r="E191" s="220"/>
      <c r="F191" s="239" t="s">
        <v>906</v>
      </c>
      <c r="G191" s="220"/>
      <c r="H191" s="220" t="s">
        <v>996</v>
      </c>
      <c r="I191" s="220" t="s">
        <v>934</v>
      </c>
      <c r="J191" s="220"/>
      <c r="K191" s="261"/>
    </row>
    <row r="192" spans="2:11" ht="15" customHeight="1">
      <c r="B192" s="267"/>
      <c r="C192" s="275"/>
      <c r="D192" s="249"/>
      <c r="E192" s="249"/>
      <c r="F192" s="249"/>
      <c r="G192" s="249"/>
      <c r="H192" s="249"/>
      <c r="I192" s="249"/>
      <c r="J192" s="249"/>
      <c r="K192" s="268"/>
    </row>
    <row r="193" spans="2:11" ht="18.75" customHeight="1">
      <c r="B193" s="216"/>
      <c r="C193" s="220"/>
      <c r="D193" s="220"/>
      <c r="E193" s="220"/>
      <c r="F193" s="239"/>
      <c r="G193" s="220"/>
      <c r="H193" s="220"/>
      <c r="I193" s="220"/>
      <c r="J193" s="220"/>
      <c r="K193" s="216"/>
    </row>
    <row r="194" spans="2:11" ht="18.75" customHeight="1">
      <c r="B194" s="216"/>
      <c r="C194" s="220"/>
      <c r="D194" s="220"/>
      <c r="E194" s="220"/>
      <c r="F194" s="239"/>
      <c r="G194" s="220"/>
      <c r="H194" s="220"/>
      <c r="I194" s="220"/>
      <c r="J194" s="220"/>
      <c r="K194" s="216"/>
    </row>
    <row r="195" spans="2:11" ht="18.75" customHeight="1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2:11">
      <c r="B196" s="208"/>
      <c r="C196" s="209"/>
      <c r="D196" s="209"/>
      <c r="E196" s="209"/>
      <c r="F196" s="209"/>
      <c r="G196" s="209"/>
      <c r="H196" s="209"/>
      <c r="I196" s="209"/>
      <c r="J196" s="209"/>
      <c r="K196" s="210"/>
    </row>
    <row r="197" spans="2:11" ht="21">
      <c r="B197" s="211"/>
      <c r="C197" s="336" t="s">
        <v>997</v>
      </c>
      <c r="D197" s="336"/>
      <c r="E197" s="336"/>
      <c r="F197" s="336"/>
      <c r="G197" s="336"/>
      <c r="H197" s="336"/>
      <c r="I197" s="336"/>
      <c r="J197" s="336"/>
      <c r="K197" s="212"/>
    </row>
    <row r="198" spans="2:11" ht="25.5" customHeight="1">
      <c r="B198" s="211"/>
      <c r="C198" s="276" t="s">
        <v>998</v>
      </c>
      <c r="D198" s="276"/>
      <c r="E198" s="276"/>
      <c r="F198" s="276" t="s">
        <v>999</v>
      </c>
      <c r="G198" s="277"/>
      <c r="H198" s="335" t="s">
        <v>1000</v>
      </c>
      <c r="I198" s="335"/>
      <c r="J198" s="335"/>
      <c r="K198" s="212"/>
    </row>
    <row r="199" spans="2:11" ht="5.25" customHeight="1">
      <c r="B199" s="240"/>
      <c r="C199" s="237"/>
      <c r="D199" s="237"/>
      <c r="E199" s="237"/>
      <c r="F199" s="237"/>
      <c r="G199" s="220"/>
      <c r="H199" s="237"/>
      <c r="I199" s="237"/>
      <c r="J199" s="237"/>
      <c r="K199" s="261"/>
    </row>
    <row r="200" spans="2:11" ht="15" customHeight="1">
      <c r="B200" s="240"/>
      <c r="C200" s="220" t="s">
        <v>990</v>
      </c>
      <c r="D200" s="220"/>
      <c r="E200" s="220"/>
      <c r="F200" s="239" t="s">
        <v>41</v>
      </c>
      <c r="G200" s="220"/>
      <c r="H200" s="333" t="s">
        <v>1001</v>
      </c>
      <c r="I200" s="333"/>
      <c r="J200" s="333"/>
      <c r="K200" s="261"/>
    </row>
    <row r="201" spans="2:11" ht="15" customHeight="1">
      <c r="B201" s="240"/>
      <c r="C201" s="246"/>
      <c r="D201" s="220"/>
      <c r="E201" s="220"/>
      <c r="F201" s="239" t="s">
        <v>42</v>
      </c>
      <c r="G201" s="220"/>
      <c r="H201" s="333" t="s">
        <v>1002</v>
      </c>
      <c r="I201" s="333"/>
      <c r="J201" s="333"/>
      <c r="K201" s="261"/>
    </row>
    <row r="202" spans="2:11" ht="15" customHeight="1">
      <c r="B202" s="240"/>
      <c r="C202" s="246"/>
      <c r="D202" s="220"/>
      <c r="E202" s="220"/>
      <c r="F202" s="239" t="s">
        <v>45</v>
      </c>
      <c r="G202" s="220"/>
      <c r="H202" s="333" t="s">
        <v>1003</v>
      </c>
      <c r="I202" s="333"/>
      <c r="J202" s="333"/>
      <c r="K202" s="261"/>
    </row>
    <row r="203" spans="2:11" ht="15" customHeight="1">
      <c r="B203" s="240"/>
      <c r="C203" s="220"/>
      <c r="D203" s="220"/>
      <c r="E203" s="220"/>
      <c r="F203" s="239" t="s">
        <v>43</v>
      </c>
      <c r="G203" s="220"/>
      <c r="H203" s="333" t="s">
        <v>1004</v>
      </c>
      <c r="I203" s="333"/>
      <c r="J203" s="333"/>
      <c r="K203" s="261"/>
    </row>
    <row r="204" spans="2:11" ht="15" customHeight="1">
      <c r="B204" s="240"/>
      <c r="C204" s="220"/>
      <c r="D204" s="220"/>
      <c r="E204" s="220"/>
      <c r="F204" s="239" t="s">
        <v>44</v>
      </c>
      <c r="G204" s="220"/>
      <c r="H204" s="333" t="s">
        <v>1005</v>
      </c>
      <c r="I204" s="333"/>
      <c r="J204" s="333"/>
      <c r="K204" s="261"/>
    </row>
    <row r="205" spans="2:11" ht="15" customHeight="1">
      <c r="B205" s="240"/>
      <c r="C205" s="220"/>
      <c r="D205" s="220"/>
      <c r="E205" s="220"/>
      <c r="F205" s="239"/>
      <c r="G205" s="220"/>
      <c r="H205" s="220"/>
      <c r="I205" s="220"/>
      <c r="J205" s="220"/>
      <c r="K205" s="261"/>
    </row>
    <row r="206" spans="2:11" ht="15" customHeight="1">
      <c r="B206" s="240"/>
      <c r="C206" s="220" t="s">
        <v>946</v>
      </c>
      <c r="D206" s="220"/>
      <c r="E206" s="220"/>
      <c r="F206" s="239" t="s">
        <v>100</v>
      </c>
      <c r="G206" s="220"/>
      <c r="H206" s="333" t="s">
        <v>1006</v>
      </c>
      <c r="I206" s="333"/>
      <c r="J206" s="333"/>
      <c r="K206" s="261"/>
    </row>
    <row r="207" spans="2:11" ht="15" customHeight="1">
      <c r="B207" s="240"/>
      <c r="C207" s="246"/>
      <c r="D207" s="220"/>
      <c r="E207" s="220"/>
      <c r="F207" s="239" t="s">
        <v>845</v>
      </c>
      <c r="G207" s="220"/>
      <c r="H207" s="333" t="s">
        <v>846</v>
      </c>
      <c r="I207" s="333"/>
      <c r="J207" s="333"/>
      <c r="K207" s="261"/>
    </row>
    <row r="208" spans="2:11" ht="15" customHeight="1">
      <c r="B208" s="240"/>
      <c r="C208" s="220"/>
      <c r="D208" s="220"/>
      <c r="E208" s="220"/>
      <c r="F208" s="239" t="s">
        <v>76</v>
      </c>
      <c r="G208" s="220"/>
      <c r="H208" s="333" t="s">
        <v>1007</v>
      </c>
      <c r="I208" s="333"/>
      <c r="J208" s="333"/>
      <c r="K208" s="261"/>
    </row>
    <row r="209" spans="2:11" ht="15" customHeight="1">
      <c r="B209" s="278"/>
      <c r="C209" s="246"/>
      <c r="D209" s="246"/>
      <c r="E209" s="246"/>
      <c r="F209" s="239" t="s">
        <v>129</v>
      </c>
      <c r="G209" s="225"/>
      <c r="H209" s="334" t="s">
        <v>847</v>
      </c>
      <c r="I209" s="334"/>
      <c r="J209" s="334"/>
      <c r="K209" s="279"/>
    </row>
    <row r="210" spans="2:11" ht="15" customHeight="1">
      <c r="B210" s="278"/>
      <c r="C210" s="246"/>
      <c r="D210" s="246"/>
      <c r="E210" s="246"/>
      <c r="F210" s="239" t="s">
        <v>848</v>
      </c>
      <c r="G210" s="225"/>
      <c r="H210" s="334" t="s">
        <v>828</v>
      </c>
      <c r="I210" s="334"/>
      <c r="J210" s="334"/>
      <c r="K210" s="279"/>
    </row>
    <row r="211" spans="2:11" ht="15" customHeight="1">
      <c r="B211" s="278"/>
      <c r="C211" s="246"/>
      <c r="D211" s="246"/>
      <c r="E211" s="246"/>
      <c r="F211" s="280"/>
      <c r="G211" s="225"/>
      <c r="H211" s="281"/>
      <c r="I211" s="281"/>
      <c r="J211" s="281"/>
      <c r="K211" s="279"/>
    </row>
    <row r="212" spans="2:11" ht="15" customHeight="1">
      <c r="B212" s="278"/>
      <c r="C212" s="220" t="s">
        <v>970</v>
      </c>
      <c r="D212" s="246"/>
      <c r="E212" s="246"/>
      <c r="F212" s="239">
        <v>1</v>
      </c>
      <c r="G212" s="225"/>
      <c r="H212" s="334" t="s">
        <v>1008</v>
      </c>
      <c r="I212" s="334"/>
      <c r="J212" s="334"/>
      <c r="K212" s="279"/>
    </row>
    <row r="213" spans="2:11" ht="15" customHeight="1">
      <c r="B213" s="278"/>
      <c r="C213" s="246"/>
      <c r="D213" s="246"/>
      <c r="E213" s="246"/>
      <c r="F213" s="239">
        <v>2</v>
      </c>
      <c r="G213" s="225"/>
      <c r="H213" s="334" t="s">
        <v>1009</v>
      </c>
      <c r="I213" s="334"/>
      <c r="J213" s="334"/>
      <c r="K213" s="279"/>
    </row>
    <row r="214" spans="2:11" ht="15" customHeight="1">
      <c r="B214" s="278"/>
      <c r="C214" s="246"/>
      <c r="D214" s="246"/>
      <c r="E214" s="246"/>
      <c r="F214" s="239">
        <v>3</v>
      </c>
      <c r="G214" s="225"/>
      <c r="H214" s="334" t="s">
        <v>1010</v>
      </c>
      <c r="I214" s="334"/>
      <c r="J214" s="334"/>
      <c r="K214" s="279"/>
    </row>
    <row r="215" spans="2:11" ht="15" customHeight="1">
      <c r="B215" s="278"/>
      <c r="C215" s="246"/>
      <c r="D215" s="246"/>
      <c r="E215" s="246"/>
      <c r="F215" s="239">
        <v>4</v>
      </c>
      <c r="G215" s="225"/>
      <c r="H215" s="334" t="s">
        <v>1011</v>
      </c>
      <c r="I215" s="334"/>
      <c r="J215" s="334"/>
      <c r="K215" s="279"/>
    </row>
    <row r="216" spans="2:11" ht="12.75" customHeight="1">
      <c r="B216" s="282"/>
      <c r="C216" s="283"/>
      <c r="D216" s="283"/>
      <c r="E216" s="283"/>
      <c r="F216" s="283"/>
      <c r="G216" s="283"/>
      <c r="H216" s="283"/>
      <c r="I216" s="283"/>
      <c r="J216" s="283"/>
      <c r="K216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>
      <pane ySplit="1" topLeftCell="A2" activePane="bottomLeft" state="frozen"/>
      <selection pane="bottomLeft" activeCell="I123" sqref="I12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85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s="1" customFormat="1" ht="28.5" customHeight="1">
      <c r="B9" s="37"/>
      <c r="C9" s="38"/>
      <c r="D9" s="38"/>
      <c r="E9" s="323" t="s">
        <v>139</v>
      </c>
      <c r="F9" s="325"/>
      <c r="G9" s="325"/>
      <c r="H9" s="325"/>
      <c r="I9" s="38"/>
      <c r="J9" s="38"/>
      <c r="K9" s="41"/>
    </row>
    <row r="10" spans="1:70" s="1" customFormat="1">
      <c r="B10" s="37"/>
      <c r="C10" s="38"/>
      <c r="D10" s="35" t="s">
        <v>140</v>
      </c>
      <c r="E10" s="38"/>
      <c r="F10" s="38"/>
      <c r="G10" s="38"/>
      <c r="H10" s="38"/>
      <c r="I10" s="38"/>
      <c r="J10" s="38"/>
      <c r="K10" s="41"/>
    </row>
    <row r="11" spans="1:70" s="1" customFormat="1" ht="36.950000000000003" customHeight="1">
      <c r="B11" s="37"/>
      <c r="C11" s="38"/>
      <c r="D11" s="38"/>
      <c r="E11" s="326" t="s">
        <v>141</v>
      </c>
      <c r="F11" s="325"/>
      <c r="G11" s="325"/>
      <c r="H11" s="325"/>
      <c r="I11" s="38"/>
      <c r="J11" s="38"/>
      <c r="K11" s="41"/>
    </row>
    <row r="12" spans="1:70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1:70" s="1" customFormat="1" ht="14.45" customHeight="1">
      <c r="B13" s="37"/>
      <c r="C13" s="38"/>
      <c r="D13" s="35" t="s">
        <v>19</v>
      </c>
      <c r="E13" s="38"/>
      <c r="F13" s="33" t="s">
        <v>79</v>
      </c>
      <c r="G13" s="38"/>
      <c r="H13" s="38"/>
      <c r="I13" s="35" t="s">
        <v>20</v>
      </c>
      <c r="J13" s="33" t="s">
        <v>10</v>
      </c>
      <c r="K13" s="41"/>
    </row>
    <row r="14" spans="1:70" s="1" customFormat="1" ht="14.4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18.12.2017</v>
      </c>
      <c r="K14" s="41"/>
    </row>
    <row r="15" spans="1:70" s="1" customFormat="1" ht="21.75" customHeight="1">
      <c r="B15" s="37"/>
      <c r="C15" s="38"/>
      <c r="D15" s="32" t="s">
        <v>142</v>
      </c>
      <c r="E15" s="38"/>
      <c r="F15" s="106" t="s">
        <v>143</v>
      </c>
      <c r="G15" s="38"/>
      <c r="H15" s="38"/>
      <c r="I15" s="32" t="s">
        <v>144</v>
      </c>
      <c r="J15" s="106" t="s">
        <v>145</v>
      </c>
      <c r="K15" s="41"/>
    </row>
    <row r="16" spans="1:70" s="1" customFormat="1" ht="14.4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 t="str">
        <f>IF('Rekapitulace stavby'!AN10="","",'Rekapitulace stavby'!AN10)</f>
        <v/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 xml:space="preserve"> </v>
      </c>
      <c r="F17" s="38"/>
      <c r="G17" s="38"/>
      <c r="H17" s="38"/>
      <c r="I17" s="35" t="s">
        <v>28</v>
      </c>
      <c r="J17" s="33" t="str">
        <f>IF('Rekapitulace stavby'!AN11="","",'Rekapitulace stavby'!AN11)</f>
        <v/>
      </c>
      <c r="K17" s="41"/>
    </row>
    <row r="18" spans="2:11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45" customHeight="1">
      <c r="B19" s="37"/>
      <c r="C19" s="38"/>
      <c r="D19" s="35" t="s">
        <v>29</v>
      </c>
      <c r="E19" s="38"/>
      <c r="F19" s="38"/>
      <c r="G19" s="38"/>
      <c r="H19" s="38"/>
      <c r="I19" s="35" t="s">
        <v>26</v>
      </c>
      <c r="J19" s="33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 xml:space="preserve"> </v>
      </c>
      <c r="F20" s="38"/>
      <c r="G20" s="38"/>
      <c r="H20" s="38"/>
      <c r="I20" s="35" t="s">
        <v>28</v>
      </c>
      <c r="J20" s="33" t="str">
        <f>IF('Rekapitulace stavby'!AN14="Vyplň údaj","",IF('Rekapitulace stavby'!AN14="","",'Rekapitulace stavby'!AN14))</f>
        <v/>
      </c>
      <c r="K20" s="41"/>
    </row>
    <row r="21" spans="2:11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45" customHeight="1">
      <c r="B22" s="37"/>
      <c r="C22" s="38"/>
      <c r="D22" s="35" t="s">
        <v>30</v>
      </c>
      <c r="E22" s="38"/>
      <c r="F22" s="38"/>
      <c r="G22" s="38"/>
      <c r="H22" s="38"/>
      <c r="I22" s="35" t="s">
        <v>26</v>
      </c>
      <c r="J22" s="33" t="s">
        <v>31</v>
      </c>
      <c r="K22" s="41"/>
    </row>
    <row r="23" spans="2:11" s="1" customFormat="1" ht="18" customHeight="1">
      <c r="B23" s="37"/>
      <c r="C23" s="38"/>
      <c r="D23" s="38"/>
      <c r="E23" s="33" t="s">
        <v>32</v>
      </c>
      <c r="F23" s="38"/>
      <c r="G23" s="38"/>
      <c r="H23" s="38"/>
      <c r="I23" s="35" t="s">
        <v>28</v>
      </c>
      <c r="J23" s="33" t="s">
        <v>33</v>
      </c>
      <c r="K23" s="41"/>
    </row>
    <row r="24" spans="2:1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45" customHeight="1">
      <c r="B25" s="37"/>
      <c r="C25" s="38"/>
      <c r="D25" s="35" t="s">
        <v>35</v>
      </c>
      <c r="E25" s="38"/>
      <c r="F25" s="38"/>
      <c r="G25" s="38"/>
      <c r="H25" s="38"/>
      <c r="I25" s="38"/>
      <c r="J25" s="38"/>
      <c r="K25" s="41"/>
    </row>
    <row r="26" spans="2:11" s="7" customFormat="1" ht="16.5" customHeight="1">
      <c r="B26" s="107"/>
      <c r="C26" s="108"/>
      <c r="D26" s="108"/>
      <c r="E26" s="288" t="s">
        <v>5</v>
      </c>
      <c r="F26" s="288"/>
      <c r="G26" s="288"/>
      <c r="H26" s="288"/>
      <c r="I26" s="108"/>
      <c r="J26" s="108"/>
      <c r="K26" s="109"/>
    </row>
    <row r="27" spans="2:11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10"/>
    </row>
    <row r="29" spans="2:11" s="1" customFormat="1" ht="25.35" customHeight="1">
      <c r="B29" s="37"/>
      <c r="C29" s="38"/>
      <c r="D29" s="111" t="s">
        <v>36</v>
      </c>
      <c r="E29" s="38"/>
      <c r="F29" s="38"/>
      <c r="G29" s="38"/>
      <c r="H29" s="38"/>
      <c r="I29" s="38"/>
      <c r="J29" s="112">
        <f>ROUND(J85,2)</f>
        <v>0</v>
      </c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14.45" customHeight="1">
      <c r="B31" s="37"/>
      <c r="C31" s="38"/>
      <c r="D31" s="38"/>
      <c r="E31" s="38"/>
      <c r="F31" s="42" t="s">
        <v>38</v>
      </c>
      <c r="G31" s="38"/>
      <c r="H31" s="38"/>
      <c r="I31" s="42" t="s">
        <v>37</v>
      </c>
      <c r="J31" s="42" t="s">
        <v>39</v>
      </c>
      <c r="K31" s="41"/>
    </row>
    <row r="32" spans="2:11" s="1" customFormat="1" ht="14.45" customHeight="1">
      <c r="B32" s="37"/>
      <c r="C32" s="38"/>
      <c r="D32" s="45" t="s">
        <v>40</v>
      </c>
      <c r="E32" s="45" t="s">
        <v>41</v>
      </c>
      <c r="F32" s="113">
        <f>ROUND(SUM(BE85:BE113), 2)</f>
        <v>0</v>
      </c>
      <c r="G32" s="38"/>
      <c r="H32" s="38"/>
      <c r="I32" s="114">
        <v>0.21</v>
      </c>
      <c r="J32" s="113">
        <f>ROUND(ROUND((SUM(BE85:BE113)), 2)*I32, 2)</f>
        <v>0</v>
      </c>
      <c r="K32" s="41"/>
    </row>
    <row r="33" spans="2:11" s="1" customFormat="1" ht="14.45" customHeight="1">
      <c r="B33" s="37"/>
      <c r="C33" s="38"/>
      <c r="D33" s="38"/>
      <c r="E33" s="45" t="s">
        <v>42</v>
      </c>
      <c r="F33" s="113">
        <f>ROUND(SUM(BF85:BF113), 2)</f>
        <v>0</v>
      </c>
      <c r="G33" s="38"/>
      <c r="H33" s="38"/>
      <c r="I33" s="114">
        <v>0.15</v>
      </c>
      <c r="J33" s="113">
        <f>ROUND(ROUND((SUM(BF85:BF113)), 2)*I33, 2)</f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43</v>
      </c>
      <c r="F34" s="113">
        <f>ROUND(SUM(BG85:BG113), 2)</f>
        <v>0</v>
      </c>
      <c r="G34" s="38"/>
      <c r="H34" s="38"/>
      <c r="I34" s="114">
        <v>0.21</v>
      </c>
      <c r="J34" s="113">
        <v>0</v>
      </c>
      <c r="K34" s="41"/>
    </row>
    <row r="35" spans="2:11" s="1" customFormat="1" ht="14.45" hidden="1" customHeight="1">
      <c r="B35" s="37"/>
      <c r="C35" s="38"/>
      <c r="D35" s="38"/>
      <c r="E35" s="45" t="s">
        <v>44</v>
      </c>
      <c r="F35" s="113">
        <f>ROUND(SUM(BH85:BH113), 2)</f>
        <v>0</v>
      </c>
      <c r="G35" s="38"/>
      <c r="H35" s="38"/>
      <c r="I35" s="114">
        <v>0.15</v>
      </c>
      <c r="J35" s="113"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45</v>
      </c>
      <c r="F36" s="113">
        <f>ROUND(SUM(BI85:BI113), 2)</f>
        <v>0</v>
      </c>
      <c r="G36" s="38"/>
      <c r="H36" s="38"/>
      <c r="I36" s="114">
        <v>0</v>
      </c>
      <c r="J36" s="113">
        <v>0</v>
      </c>
      <c r="K36" s="41"/>
    </row>
    <row r="37" spans="2:11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5.35" customHeight="1">
      <c r="B38" s="37"/>
      <c r="C38" s="115"/>
      <c r="D38" s="116" t="s">
        <v>46</v>
      </c>
      <c r="E38" s="67"/>
      <c r="F38" s="67"/>
      <c r="G38" s="117" t="s">
        <v>47</v>
      </c>
      <c r="H38" s="118" t="s">
        <v>48</v>
      </c>
      <c r="I38" s="67"/>
      <c r="J38" s="119">
        <f>SUM(J29:J36)</f>
        <v>0</v>
      </c>
      <c r="K38" s="120"/>
    </row>
    <row r="39" spans="2:11" s="1" customFormat="1" ht="14.4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95" customHeight="1">
      <c r="B43" s="55"/>
      <c r="C43" s="56"/>
      <c r="D43" s="56"/>
      <c r="E43" s="56"/>
      <c r="F43" s="56"/>
      <c r="G43" s="56"/>
      <c r="H43" s="56"/>
      <c r="I43" s="56"/>
      <c r="J43" s="56"/>
      <c r="K43" s="121"/>
    </row>
    <row r="44" spans="2:11" s="1" customFormat="1" ht="36.950000000000003" customHeight="1">
      <c r="B44" s="37"/>
      <c r="C44" s="29" t="s">
        <v>146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9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4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6.5" customHeight="1">
      <c r="B47" s="37"/>
      <c r="C47" s="38"/>
      <c r="D47" s="38"/>
      <c r="E47" s="323" t="str">
        <f>E7</f>
        <v>Akce č. 999 612-16 K Barrandovu, most X 034, Praha 5 - severní a jižní most</v>
      </c>
      <c r="F47" s="324"/>
      <c r="G47" s="324"/>
      <c r="H47" s="324"/>
      <c r="I47" s="38"/>
      <c r="J47" s="38"/>
      <c r="K47" s="41"/>
    </row>
    <row r="48" spans="2:11">
      <c r="B48" s="27"/>
      <c r="C48" s="35" t="s">
        <v>138</v>
      </c>
      <c r="D48" s="28"/>
      <c r="E48" s="28"/>
      <c r="F48" s="28"/>
      <c r="G48" s="28"/>
      <c r="H48" s="28"/>
      <c r="I48" s="28"/>
      <c r="J48" s="28"/>
      <c r="K48" s="30"/>
    </row>
    <row r="49" spans="2:47" s="1" customFormat="1" ht="28.5" customHeight="1">
      <c r="B49" s="37"/>
      <c r="C49" s="38"/>
      <c r="D49" s="38"/>
      <c r="E49" s="323" t="s">
        <v>139</v>
      </c>
      <c r="F49" s="325"/>
      <c r="G49" s="325"/>
      <c r="H49" s="325"/>
      <c r="I49" s="38"/>
      <c r="J49" s="38"/>
      <c r="K49" s="41"/>
    </row>
    <row r="50" spans="2:47" s="1" customFormat="1" ht="14.45" customHeight="1">
      <c r="B50" s="37"/>
      <c r="C50" s="35" t="s">
        <v>140</v>
      </c>
      <c r="D50" s="38"/>
      <c r="E50" s="38"/>
      <c r="F50" s="38"/>
      <c r="G50" s="38"/>
      <c r="H50" s="38"/>
      <c r="I50" s="38"/>
      <c r="J50" s="38"/>
      <c r="K50" s="41"/>
    </row>
    <row r="51" spans="2:47" s="1" customFormat="1" ht="17.25" customHeight="1">
      <c r="B51" s="37"/>
      <c r="C51" s="38"/>
      <c r="D51" s="38"/>
      <c r="E51" s="326" t="str">
        <f>E11</f>
        <v>023-17/1-01 - Akce č. 999 612/16 K Barrandovu, most X 034, Praha 5 - severní most - podhled</v>
      </c>
      <c r="F51" s="325"/>
      <c r="G51" s="325"/>
      <c r="H51" s="325"/>
      <c r="I51" s="38"/>
      <c r="J51" s="38"/>
      <c r="K51" s="41"/>
    </row>
    <row r="52" spans="2:47" s="1" customFormat="1" ht="6.9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47" s="1" customFormat="1" ht="18" customHeight="1">
      <c r="B53" s="37"/>
      <c r="C53" s="35" t="s">
        <v>21</v>
      </c>
      <c r="D53" s="38"/>
      <c r="E53" s="38"/>
      <c r="F53" s="33" t="str">
        <f>F14</f>
        <v>K Barrandovu</v>
      </c>
      <c r="G53" s="38"/>
      <c r="H53" s="38"/>
      <c r="I53" s="35" t="s">
        <v>23</v>
      </c>
      <c r="J53" s="105" t="str">
        <f>IF(J14="","",J14)</f>
        <v>18.12.2017</v>
      </c>
      <c r="K53" s="41"/>
    </row>
    <row r="54" spans="2:47" s="1" customFormat="1" ht="6.9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47" s="1" customFormat="1">
      <c r="B55" s="37"/>
      <c r="C55" s="35" t="s">
        <v>25</v>
      </c>
      <c r="D55" s="38"/>
      <c r="E55" s="38"/>
      <c r="F55" s="33" t="str">
        <f>E17</f>
        <v xml:space="preserve"> </v>
      </c>
      <c r="G55" s="38"/>
      <c r="H55" s="38"/>
      <c r="I55" s="35" t="s">
        <v>30</v>
      </c>
      <c r="J55" s="288" t="str">
        <f>E23</f>
        <v>TOP CON SERVIS s.r.o.</v>
      </c>
      <c r="K55" s="41"/>
    </row>
    <row r="56" spans="2:47" s="1" customFormat="1" ht="14.45" customHeight="1">
      <c r="B56" s="37"/>
      <c r="C56" s="35" t="s">
        <v>29</v>
      </c>
      <c r="D56" s="38"/>
      <c r="E56" s="38"/>
      <c r="F56" s="33" t="str">
        <f>IF(E20="","",E20)</f>
        <v xml:space="preserve"> </v>
      </c>
      <c r="G56" s="38"/>
      <c r="H56" s="38"/>
      <c r="I56" s="38"/>
      <c r="J56" s="327"/>
      <c r="K56" s="41"/>
    </row>
    <row r="57" spans="2:47" s="1" customFormat="1" ht="10.3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47" s="1" customFormat="1" ht="29.25" customHeight="1">
      <c r="B58" s="37"/>
      <c r="C58" s="122" t="s">
        <v>147</v>
      </c>
      <c r="D58" s="115"/>
      <c r="E58" s="115"/>
      <c r="F58" s="115"/>
      <c r="G58" s="115"/>
      <c r="H58" s="115"/>
      <c r="I58" s="115"/>
      <c r="J58" s="123" t="s">
        <v>148</v>
      </c>
      <c r="K58" s="124"/>
    </row>
    <row r="59" spans="2:47" s="1" customFormat="1" ht="10.3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5" t="s">
        <v>149</v>
      </c>
      <c r="D60" s="38"/>
      <c r="E60" s="38"/>
      <c r="F60" s="38"/>
      <c r="G60" s="38"/>
      <c r="H60" s="38"/>
      <c r="I60" s="38"/>
      <c r="J60" s="112">
        <f>J85</f>
        <v>0</v>
      </c>
      <c r="K60" s="41"/>
      <c r="AU60" s="23" t="s">
        <v>150</v>
      </c>
    </row>
    <row r="61" spans="2:47" s="8" customFormat="1" ht="24.95" customHeight="1">
      <c r="B61" s="126"/>
      <c r="C61" s="127"/>
      <c r="D61" s="128" t="s">
        <v>151</v>
      </c>
      <c r="E61" s="129"/>
      <c r="F61" s="129"/>
      <c r="G61" s="129"/>
      <c r="H61" s="129"/>
      <c r="I61" s="129"/>
      <c r="J61" s="130">
        <f>J86</f>
        <v>0</v>
      </c>
      <c r="K61" s="131"/>
    </row>
    <row r="62" spans="2:47" s="9" customFormat="1" ht="19.899999999999999" customHeight="1">
      <c r="B62" s="132"/>
      <c r="C62" s="133"/>
      <c r="D62" s="134" t="s">
        <v>152</v>
      </c>
      <c r="E62" s="135"/>
      <c r="F62" s="135"/>
      <c r="G62" s="135"/>
      <c r="H62" s="135"/>
      <c r="I62" s="135"/>
      <c r="J62" s="136">
        <f>J87</f>
        <v>0</v>
      </c>
      <c r="K62" s="137"/>
    </row>
    <row r="63" spans="2:47" s="9" customFormat="1" ht="19.899999999999999" customHeight="1">
      <c r="B63" s="132"/>
      <c r="C63" s="133"/>
      <c r="D63" s="134" t="s">
        <v>153</v>
      </c>
      <c r="E63" s="135"/>
      <c r="F63" s="135"/>
      <c r="G63" s="135"/>
      <c r="H63" s="135"/>
      <c r="I63" s="135"/>
      <c r="J63" s="136">
        <f>J107</f>
        <v>0</v>
      </c>
      <c r="K63" s="137"/>
    </row>
    <row r="64" spans="2:47" s="1" customFormat="1" ht="21.75" customHeight="1">
      <c r="B64" s="37"/>
      <c r="C64" s="38"/>
      <c r="D64" s="38"/>
      <c r="E64" s="38"/>
      <c r="F64" s="38"/>
      <c r="G64" s="38"/>
      <c r="H64" s="38"/>
      <c r="I64" s="38"/>
      <c r="J64" s="38"/>
      <c r="K64" s="41"/>
    </row>
    <row r="65" spans="2:12" s="1" customFormat="1" ht="6.95" customHeight="1">
      <c r="B65" s="52"/>
      <c r="C65" s="53"/>
      <c r="D65" s="53"/>
      <c r="E65" s="53"/>
      <c r="F65" s="53"/>
      <c r="G65" s="53"/>
      <c r="H65" s="53"/>
      <c r="I65" s="53"/>
      <c r="J65" s="53"/>
      <c r="K65" s="54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37"/>
    </row>
    <row r="70" spans="2:12" s="1" customFormat="1" ht="36.950000000000003" customHeight="1">
      <c r="B70" s="37"/>
      <c r="C70" s="57" t="s">
        <v>154</v>
      </c>
      <c r="L70" s="37"/>
    </row>
    <row r="71" spans="2:12" s="1" customFormat="1" ht="6.95" customHeight="1">
      <c r="B71" s="37"/>
      <c r="L71" s="37"/>
    </row>
    <row r="72" spans="2:12" s="1" customFormat="1" ht="14.45" customHeight="1">
      <c r="B72" s="37"/>
      <c r="C72" s="59" t="s">
        <v>17</v>
      </c>
      <c r="L72" s="37"/>
    </row>
    <row r="73" spans="2:12" s="1" customFormat="1" ht="16.5" customHeight="1">
      <c r="B73" s="37"/>
      <c r="E73" s="328" t="str">
        <f>E7</f>
        <v>Akce č. 999 612-16 K Barrandovu, most X 034, Praha 5 - severní a jižní most</v>
      </c>
      <c r="F73" s="329"/>
      <c r="G73" s="329"/>
      <c r="H73" s="329"/>
      <c r="L73" s="37"/>
    </row>
    <row r="74" spans="2:12">
      <c r="B74" s="27"/>
      <c r="C74" s="59" t="s">
        <v>138</v>
      </c>
      <c r="L74" s="27"/>
    </row>
    <row r="75" spans="2:12" s="1" customFormat="1" ht="28.5" customHeight="1">
      <c r="B75" s="37"/>
      <c r="E75" s="328" t="s">
        <v>139</v>
      </c>
      <c r="F75" s="330"/>
      <c r="G75" s="330"/>
      <c r="H75" s="330"/>
      <c r="L75" s="37"/>
    </row>
    <row r="76" spans="2:12" s="1" customFormat="1" ht="14.45" customHeight="1">
      <c r="B76" s="37"/>
      <c r="C76" s="59" t="s">
        <v>140</v>
      </c>
      <c r="L76" s="37"/>
    </row>
    <row r="77" spans="2:12" s="1" customFormat="1" ht="17.25" customHeight="1">
      <c r="B77" s="37"/>
      <c r="E77" s="299" t="str">
        <f>E11</f>
        <v>023-17/1-01 - Akce č. 999 612/16 K Barrandovu, most X 034, Praha 5 - severní most - podhled</v>
      </c>
      <c r="F77" s="330"/>
      <c r="G77" s="330"/>
      <c r="H77" s="330"/>
      <c r="L77" s="37"/>
    </row>
    <row r="78" spans="2:12" s="1" customFormat="1" ht="6.95" customHeight="1">
      <c r="B78" s="37"/>
      <c r="L78" s="37"/>
    </row>
    <row r="79" spans="2:12" s="1" customFormat="1" ht="18" customHeight="1">
      <c r="B79" s="37"/>
      <c r="C79" s="59" t="s">
        <v>21</v>
      </c>
      <c r="F79" s="138" t="str">
        <f>F14</f>
        <v>K Barrandovu</v>
      </c>
      <c r="I79" s="59" t="s">
        <v>23</v>
      </c>
      <c r="J79" s="63" t="str">
        <f>IF(J14="","",J14)</f>
        <v>18.12.2017</v>
      </c>
      <c r="L79" s="37"/>
    </row>
    <row r="80" spans="2:12" s="1" customFormat="1" ht="6.95" customHeight="1">
      <c r="B80" s="37"/>
      <c r="L80" s="37"/>
    </row>
    <row r="81" spans="2:65" s="1" customFormat="1">
      <c r="B81" s="37"/>
      <c r="C81" s="59" t="s">
        <v>25</v>
      </c>
      <c r="F81" s="138" t="str">
        <f>E17</f>
        <v xml:space="preserve"> </v>
      </c>
      <c r="I81" s="59" t="s">
        <v>30</v>
      </c>
      <c r="J81" s="138" t="str">
        <f>E23</f>
        <v>TOP CON SERVIS s.r.o.</v>
      </c>
      <c r="L81" s="37"/>
    </row>
    <row r="82" spans="2:65" s="1" customFormat="1" ht="14.45" customHeight="1">
      <c r="B82" s="37"/>
      <c r="C82" s="59" t="s">
        <v>29</v>
      </c>
      <c r="F82" s="138" t="str">
        <f>IF(E20="","",E20)</f>
        <v xml:space="preserve"> </v>
      </c>
      <c r="L82" s="37"/>
    </row>
    <row r="83" spans="2:65" s="1" customFormat="1" ht="10.35" customHeight="1">
      <c r="B83" s="37"/>
      <c r="L83" s="37"/>
    </row>
    <row r="84" spans="2:65" s="10" customFormat="1" ht="29.25" customHeight="1">
      <c r="B84" s="139"/>
      <c r="C84" s="140" t="s">
        <v>155</v>
      </c>
      <c r="D84" s="141" t="s">
        <v>55</v>
      </c>
      <c r="E84" s="141" t="s">
        <v>51</v>
      </c>
      <c r="F84" s="141" t="s">
        <v>156</v>
      </c>
      <c r="G84" s="141" t="s">
        <v>157</v>
      </c>
      <c r="H84" s="141" t="s">
        <v>158</v>
      </c>
      <c r="I84" s="141" t="s">
        <v>159</v>
      </c>
      <c r="J84" s="141" t="s">
        <v>148</v>
      </c>
      <c r="K84" s="142" t="s">
        <v>160</v>
      </c>
      <c r="L84" s="139"/>
      <c r="M84" s="69" t="s">
        <v>161</v>
      </c>
      <c r="N84" s="70" t="s">
        <v>40</v>
      </c>
      <c r="O84" s="70" t="s">
        <v>162</v>
      </c>
      <c r="P84" s="70" t="s">
        <v>163</v>
      </c>
      <c r="Q84" s="70" t="s">
        <v>164</v>
      </c>
      <c r="R84" s="70" t="s">
        <v>165</v>
      </c>
      <c r="S84" s="70" t="s">
        <v>166</v>
      </c>
      <c r="T84" s="71" t="s">
        <v>167</v>
      </c>
    </row>
    <row r="85" spans="2:65" s="1" customFormat="1" ht="29.25" customHeight="1">
      <c r="B85" s="37"/>
      <c r="C85" s="73" t="s">
        <v>149</v>
      </c>
      <c r="J85" s="143">
        <f>BK85</f>
        <v>0</v>
      </c>
      <c r="L85" s="37"/>
      <c r="M85" s="72"/>
      <c r="N85" s="64"/>
      <c r="O85" s="64"/>
      <c r="P85" s="144">
        <f>P86</f>
        <v>9254.8462</v>
      </c>
      <c r="Q85" s="64"/>
      <c r="R85" s="144">
        <f>R86</f>
        <v>58.15672</v>
      </c>
      <c r="S85" s="64"/>
      <c r="T85" s="145">
        <f>T86</f>
        <v>538.65000000000009</v>
      </c>
      <c r="AT85" s="23" t="s">
        <v>69</v>
      </c>
      <c r="AU85" s="23" t="s">
        <v>150</v>
      </c>
      <c r="BK85" s="146">
        <f>BK86</f>
        <v>0</v>
      </c>
    </row>
    <row r="86" spans="2:65" s="11" customFormat="1" ht="37.35" customHeight="1">
      <c r="B86" s="147"/>
      <c r="D86" s="148" t="s">
        <v>69</v>
      </c>
      <c r="E86" s="149" t="s">
        <v>168</v>
      </c>
      <c r="F86" s="149" t="s">
        <v>169</v>
      </c>
      <c r="J86" s="150">
        <f>BK86</f>
        <v>0</v>
      </c>
      <c r="L86" s="147"/>
      <c r="M86" s="151"/>
      <c r="N86" s="152"/>
      <c r="O86" s="152"/>
      <c r="P86" s="153">
        <f>P87+P107</f>
        <v>9254.8462</v>
      </c>
      <c r="Q86" s="152"/>
      <c r="R86" s="153">
        <f>R87+R107</f>
        <v>58.15672</v>
      </c>
      <c r="S86" s="152"/>
      <c r="T86" s="154">
        <f>T87+T107</f>
        <v>538.65000000000009</v>
      </c>
      <c r="AR86" s="148" t="s">
        <v>77</v>
      </c>
      <c r="AT86" s="155" t="s">
        <v>69</v>
      </c>
      <c r="AU86" s="155" t="s">
        <v>70</v>
      </c>
      <c r="AY86" s="148" t="s">
        <v>170</v>
      </c>
      <c r="BK86" s="156">
        <f>BK87+BK107</f>
        <v>0</v>
      </c>
    </row>
    <row r="87" spans="2:65" s="11" customFormat="1" ht="19.899999999999999" customHeight="1">
      <c r="B87" s="147"/>
      <c r="D87" s="148" t="s">
        <v>69</v>
      </c>
      <c r="E87" s="157" t="s">
        <v>171</v>
      </c>
      <c r="F87" s="157" t="s">
        <v>172</v>
      </c>
      <c r="J87" s="158">
        <f>BK87</f>
        <v>0</v>
      </c>
      <c r="L87" s="147"/>
      <c r="M87" s="151"/>
      <c r="N87" s="152"/>
      <c r="O87" s="152"/>
      <c r="P87" s="153">
        <f>SUM(P88:P106)</f>
        <v>9196.4724999999999</v>
      </c>
      <c r="Q87" s="152"/>
      <c r="R87" s="153">
        <f>SUM(R88:R106)</f>
        <v>58.15672</v>
      </c>
      <c r="S87" s="152"/>
      <c r="T87" s="154">
        <f>SUM(T88:T106)</f>
        <v>538.65000000000009</v>
      </c>
      <c r="AR87" s="148" t="s">
        <v>77</v>
      </c>
      <c r="AT87" s="155" t="s">
        <v>69</v>
      </c>
      <c r="AU87" s="155" t="s">
        <v>77</v>
      </c>
      <c r="AY87" s="148" t="s">
        <v>170</v>
      </c>
      <c r="BK87" s="156">
        <f>SUM(BK88:BK106)</f>
        <v>0</v>
      </c>
    </row>
    <row r="88" spans="2:65" s="1" customFormat="1" ht="16.5" customHeight="1">
      <c r="B88" s="159"/>
      <c r="C88" s="160" t="s">
        <v>77</v>
      </c>
      <c r="D88" s="160" t="s">
        <v>173</v>
      </c>
      <c r="E88" s="161" t="s">
        <v>174</v>
      </c>
      <c r="F88" s="162" t="s">
        <v>175</v>
      </c>
      <c r="G88" s="163" t="s">
        <v>176</v>
      </c>
      <c r="H88" s="164">
        <v>100</v>
      </c>
      <c r="I88" s="165"/>
      <c r="J88" s="165">
        <f>ROUND(I88*H88,2)</f>
        <v>0</v>
      </c>
      <c r="K88" s="162" t="s">
        <v>5</v>
      </c>
      <c r="L88" s="37"/>
      <c r="M88" s="166" t="s">
        <v>5</v>
      </c>
      <c r="N88" s="167" t="s">
        <v>41</v>
      </c>
      <c r="O88" s="168">
        <v>0</v>
      </c>
      <c r="P88" s="168">
        <f>O88*H88</f>
        <v>0</v>
      </c>
      <c r="Q88" s="168">
        <v>0</v>
      </c>
      <c r="R88" s="168">
        <f>Q88*H88</f>
        <v>0</v>
      </c>
      <c r="S88" s="168">
        <v>0</v>
      </c>
      <c r="T88" s="169">
        <f>S88*H88</f>
        <v>0</v>
      </c>
      <c r="AR88" s="23" t="s">
        <v>177</v>
      </c>
      <c r="AT88" s="23" t="s">
        <v>173</v>
      </c>
      <c r="AU88" s="23" t="s">
        <v>80</v>
      </c>
      <c r="AY88" s="23" t="s">
        <v>170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23" t="s">
        <v>77</v>
      </c>
      <c r="BK88" s="170">
        <f>ROUND(I88*H88,2)</f>
        <v>0</v>
      </c>
      <c r="BL88" s="23" t="s">
        <v>177</v>
      </c>
      <c r="BM88" s="23" t="s">
        <v>178</v>
      </c>
    </row>
    <row r="89" spans="2:65" s="1" customFormat="1" ht="16.5" customHeight="1">
      <c r="B89" s="159"/>
      <c r="C89" s="160" t="s">
        <v>80</v>
      </c>
      <c r="D89" s="160" t="s">
        <v>173</v>
      </c>
      <c r="E89" s="161" t="s">
        <v>179</v>
      </c>
      <c r="F89" s="162" t="s">
        <v>180</v>
      </c>
      <c r="G89" s="163" t="s">
        <v>176</v>
      </c>
      <c r="H89" s="164">
        <v>3990</v>
      </c>
      <c r="I89" s="165"/>
      <c r="J89" s="165">
        <f>ROUND(I89*H89,2)</f>
        <v>0</v>
      </c>
      <c r="K89" s="162" t="s">
        <v>181</v>
      </c>
      <c r="L89" s="37"/>
      <c r="M89" s="166" t="s">
        <v>5</v>
      </c>
      <c r="N89" s="167" t="s">
        <v>41</v>
      </c>
      <c r="O89" s="168">
        <v>0.52</v>
      </c>
      <c r="P89" s="168">
        <f>O89*H89</f>
        <v>2074.8000000000002</v>
      </c>
      <c r="Q89" s="168">
        <v>0</v>
      </c>
      <c r="R89" s="168">
        <f>Q89*H89</f>
        <v>0</v>
      </c>
      <c r="S89" s="168">
        <v>7.0000000000000007E-2</v>
      </c>
      <c r="T89" s="169">
        <f>S89*H89</f>
        <v>279.3</v>
      </c>
      <c r="AR89" s="23" t="s">
        <v>177</v>
      </c>
      <c r="AT89" s="23" t="s">
        <v>173</v>
      </c>
      <c r="AU89" s="23" t="s">
        <v>80</v>
      </c>
      <c r="AY89" s="23" t="s">
        <v>170</v>
      </c>
      <c r="BE89" s="170">
        <f>IF(N89="základní",J89,0)</f>
        <v>0</v>
      </c>
      <c r="BF89" s="170">
        <f>IF(N89="snížená",J89,0)</f>
        <v>0</v>
      </c>
      <c r="BG89" s="170">
        <f>IF(N89="zákl. přenesená",J89,0)</f>
        <v>0</v>
      </c>
      <c r="BH89" s="170">
        <f>IF(N89="sníž. přenesená",J89,0)</f>
        <v>0</v>
      </c>
      <c r="BI89" s="170">
        <f>IF(N89="nulová",J89,0)</f>
        <v>0</v>
      </c>
      <c r="BJ89" s="23" t="s">
        <v>77</v>
      </c>
      <c r="BK89" s="170">
        <f>ROUND(I89*H89,2)</f>
        <v>0</v>
      </c>
      <c r="BL89" s="23" t="s">
        <v>177</v>
      </c>
      <c r="BM89" s="23" t="s">
        <v>182</v>
      </c>
    </row>
    <row r="90" spans="2:65" s="12" customFormat="1" ht="13.5">
      <c r="B90" s="171"/>
      <c r="D90" s="172" t="s">
        <v>183</v>
      </c>
      <c r="E90" s="173" t="s">
        <v>5</v>
      </c>
      <c r="F90" s="174" t="s">
        <v>184</v>
      </c>
      <c r="H90" s="175">
        <v>3990</v>
      </c>
      <c r="L90" s="171"/>
      <c r="M90" s="176"/>
      <c r="N90" s="177"/>
      <c r="O90" s="177"/>
      <c r="P90" s="177"/>
      <c r="Q90" s="177"/>
      <c r="R90" s="177"/>
      <c r="S90" s="177"/>
      <c r="T90" s="178"/>
      <c r="AT90" s="173" t="s">
        <v>183</v>
      </c>
      <c r="AU90" s="173" t="s">
        <v>80</v>
      </c>
      <c r="AV90" s="12" t="s">
        <v>80</v>
      </c>
      <c r="AW90" s="12" t="s">
        <v>34</v>
      </c>
      <c r="AX90" s="12" t="s">
        <v>77</v>
      </c>
      <c r="AY90" s="173" t="s">
        <v>170</v>
      </c>
    </row>
    <row r="91" spans="2:65" s="1" customFormat="1" ht="16.5" customHeight="1">
      <c r="B91" s="159"/>
      <c r="C91" s="160" t="s">
        <v>107</v>
      </c>
      <c r="D91" s="160" t="s">
        <v>173</v>
      </c>
      <c r="E91" s="161" t="s">
        <v>185</v>
      </c>
      <c r="F91" s="162" t="s">
        <v>186</v>
      </c>
      <c r="G91" s="163" t="s">
        <v>176</v>
      </c>
      <c r="H91" s="164">
        <v>199.5</v>
      </c>
      <c r="I91" s="165"/>
      <c r="J91" s="165">
        <f>ROUND(I91*H91,2)</f>
        <v>0</v>
      </c>
      <c r="K91" s="162" t="s">
        <v>181</v>
      </c>
      <c r="L91" s="37"/>
      <c r="M91" s="166" t="s">
        <v>5</v>
      </c>
      <c r="N91" s="167" t="s">
        <v>41</v>
      </c>
      <c r="O91" s="168">
        <v>0.58699999999999997</v>
      </c>
      <c r="P91" s="168">
        <f>O91*H91</f>
        <v>117.1065</v>
      </c>
      <c r="Q91" s="168">
        <v>0</v>
      </c>
      <c r="R91" s="168">
        <f>Q91*H91</f>
        <v>0</v>
      </c>
      <c r="S91" s="168">
        <v>0</v>
      </c>
      <c r="T91" s="169">
        <f>S91*H91</f>
        <v>0</v>
      </c>
      <c r="AR91" s="23" t="s">
        <v>177</v>
      </c>
      <c r="AT91" s="23" t="s">
        <v>173</v>
      </c>
      <c r="AU91" s="23" t="s">
        <v>80</v>
      </c>
      <c r="AY91" s="23" t="s">
        <v>170</v>
      </c>
      <c r="BE91" s="170">
        <f>IF(N91="základní",J91,0)</f>
        <v>0</v>
      </c>
      <c r="BF91" s="170">
        <f>IF(N91="snížená",J91,0)</f>
        <v>0</v>
      </c>
      <c r="BG91" s="170">
        <f>IF(N91="zákl. přenesená",J91,0)</f>
        <v>0</v>
      </c>
      <c r="BH91" s="170">
        <f>IF(N91="sníž. přenesená",J91,0)</f>
        <v>0</v>
      </c>
      <c r="BI91" s="170">
        <f>IF(N91="nulová",J91,0)</f>
        <v>0</v>
      </c>
      <c r="BJ91" s="23" t="s">
        <v>77</v>
      </c>
      <c r="BK91" s="170">
        <f>ROUND(I91*H91,2)</f>
        <v>0</v>
      </c>
      <c r="BL91" s="23" t="s">
        <v>177</v>
      </c>
      <c r="BM91" s="23" t="s">
        <v>187</v>
      </c>
    </row>
    <row r="92" spans="2:65" s="12" customFormat="1" ht="13.5">
      <c r="B92" s="171"/>
      <c r="D92" s="172" t="s">
        <v>183</v>
      </c>
      <c r="E92" s="173" t="s">
        <v>5</v>
      </c>
      <c r="F92" s="174" t="s">
        <v>188</v>
      </c>
      <c r="H92" s="175">
        <v>199.5</v>
      </c>
      <c r="L92" s="171"/>
      <c r="M92" s="176"/>
      <c r="N92" s="177"/>
      <c r="O92" s="177"/>
      <c r="P92" s="177"/>
      <c r="Q92" s="177"/>
      <c r="R92" s="177"/>
      <c r="S92" s="177"/>
      <c r="T92" s="178"/>
      <c r="AT92" s="173" t="s">
        <v>183</v>
      </c>
      <c r="AU92" s="173" t="s">
        <v>80</v>
      </c>
      <c r="AV92" s="12" t="s">
        <v>80</v>
      </c>
      <c r="AW92" s="12" t="s">
        <v>34</v>
      </c>
      <c r="AX92" s="12" t="s">
        <v>77</v>
      </c>
      <c r="AY92" s="173" t="s">
        <v>170</v>
      </c>
    </row>
    <row r="93" spans="2:65" s="1" customFormat="1" ht="25.5" customHeight="1">
      <c r="B93" s="159"/>
      <c r="C93" s="160" t="s">
        <v>177</v>
      </c>
      <c r="D93" s="160" t="s">
        <v>173</v>
      </c>
      <c r="E93" s="161" t="s">
        <v>189</v>
      </c>
      <c r="F93" s="162" t="s">
        <v>190</v>
      </c>
      <c r="G93" s="163" t="s">
        <v>176</v>
      </c>
      <c r="H93" s="164">
        <v>186</v>
      </c>
      <c r="I93" s="165"/>
      <c r="J93" s="165">
        <f>ROUND(I93*H93,2)</f>
        <v>0</v>
      </c>
      <c r="K93" s="162" t="s">
        <v>181</v>
      </c>
      <c r="L93" s="37"/>
      <c r="M93" s="166" t="s">
        <v>5</v>
      </c>
      <c r="N93" s="167" t="s">
        <v>41</v>
      </c>
      <c r="O93" s="168">
        <v>0.36099999999999999</v>
      </c>
      <c r="P93" s="168">
        <f>O93*H93</f>
        <v>67.146000000000001</v>
      </c>
      <c r="Q93" s="168">
        <v>9.8999999999999999E-4</v>
      </c>
      <c r="R93" s="168">
        <f>Q93*H93</f>
        <v>0.18414</v>
      </c>
      <c r="S93" s="168">
        <v>0</v>
      </c>
      <c r="T93" s="169">
        <f>S93*H93</f>
        <v>0</v>
      </c>
      <c r="AR93" s="23" t="s">
        <v>177</v>
      </c>
      <c r="AT93" s="23" t="s">
        <v>173</v>
      </c>
      <c r="AU93" s="23" t="s">
        <v>80</v>
      </c>
      <c r="AY93" s="23" t="s">
        <v>170</v>
      </c>
      <c r="BE93" s="170">
        <f>IF(N93="základní",J93,0)</f>
        <v>0</v>
      </c>
      <c r="BF93" s="170">
        <f>IF(N93="snížená",J93,0)</f>
        <v>0</v>
      </c>
      <c r="BG93" s="170">
        <f>IF(N93="zákl. přenesená",J93,0)</f>
        <v>0</v>
      </c>
      <c r="BH93" s="170">
        <f>IF(N93="sníž. přenesená",J93,0)</f>
        <v>0</v>
      </c>
      <c r="BI93" s="170">
        <f>IF(N93="nulová",J93,0)</f>
        <v>0</v>
      </c>
      <c r="BJ93" s="23" t="s">
        <v>77</v>
      </c>
      <c r="BK93" s="170">
        <f>ROUND(I93*H93,2)</f>
        <v>0</v>
      </c>
      <c r="BL93" s="23" t="s">
        <v>177</v>
      </c>
      <c r="BM93" s="23" t="s">
        <v>191</v>
      </c>
    </row>
    <row r="94" spans="2:65" s="1" customFormat="1" ht="16.5" customHeight="1">
      <c r="B94" s="159"/>
      <c r="C94" s="160" t="s">
        <v>192</v>
      </c>
      <c r="D94" s="160" t="s">
        <v>173</v>
      </c>
      <c r="E94" s="161" t="s">
        <v>193</v>
      </c>
      <c r="F94" s="162" t="s">
        <v>194</v>
      </c>
      <c r="G94" s="163" t="s">
        <v>176</v>
      </c>
      <c r="H94" s="164">
        <v>412.5</v>
      </c>
      <c r="I94" s="165"/>
      <c r="J94" s="165">
        <f>ROUND(I94*H94,2)</f>
        <v>0</v>
      </c>
      <c r="K94" s="162" t="s">
        <v>181</v>
      </c>
      <c r="L94" s="37"/>
      <c r="M94" s="166" t="s">
        <v>5</v>
      </c>
      <c r="N94" s="167" t="s">
        <v>41</v>
      </c>
      <c r="O94" s="168">
        <v>1.26</v>
      </c>
      <c r="P94" s="168">
        <f>O94*H94</f>
        <v>519.75</v>
      </c>
      <c r="Q94" s="168">
        <v>1.9429999999999999E-2</v>
      </c>
      <c r="R94" s="168">
        <f>Q94*H94</f>
        <v>8.014875</v>
      </c>
      <c r="S94" s="168">
        <v>0</v>
      </c>
      <c r="T94" s="169">
        <f>S94*H94</f>
        <v>0</v>
      </c>
      <c r="AR94" s="23" t="s">
        <v>177</v>
      </c>
      <c r="AT94" s="23" t="s">
        <v>173</v>
      </c>
      <c r="AU94" s="23" t="s">
        <v>80</v>
      </c>
      <c r="AY94" s="23" t="s">
        <v>170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23" t="s">
        <v>77</v>
      </c>
      <c r="BK94" s="170">
        <f>ROUND(I94*H94,2)</f>
        <v>0</v>
      </c>
      <c r="BL94" s="23" t="s">
        <v>177</v>
      </c>
      <c r="BM94" s="23" t="s">
        <v>195</v>
      </c>
    </row>
    <row r="95" spans="2:65" s="12" customFormat="1" ht="13.5">
      <c r="B95" s="171"/>
      <c r="D95" s="172" t="s">
        <v>183</v>
      </c>
      <c r="E95" s="173" t="s">
        <v>5</v>
      </c>
      <c r="F95" s="174" t="s">
        <v>196</v>
      </c>
      <c r="H95" s="175">
        <v>412.5</v>
      </c>
      <c r="L95" s="171"/>
      <c r="M95" s="176"/>
      <c r="N95" s="177"/>
      <c r="O95" s="177"/>
      <c r="P95" s="177"/>
      <c r="Q95" s="177"/>
      <c r="R95" s="177"/>
      <c r="S95" s="177"/>
      <c r="T95" s="178"/>
      <c r="AT95" s="173" t="s">
        <v>183</v>
      </c>
      <c r="AU95" s="173" t="s">
        <v>80</v>
      </c>
      <c r="AV95" s="12" t="s">
        <v>80</v>
      </c>
      <c r="AW95" s="12" t="s">
        <v>34</v>
      </c>
      <c r="AX95" s="12" t="s">
        <v>77</v>
      </c>
      <c r="AY95" s="173" t="s">
        <v>170</v>
      </c>
    </row>
    <row r="96" spans="2:65" s="1" customFormat="1" ht="16.5" customHeight="1">
      <c r="B96" s="159"/>
      <c r="C96" s="160" t="s">
        <v>197</v>
      </c>
      <c r="D96" s="160" t="s">
        <v>173</v>
      </c>
      <c r="E96" s="161" t="s">
        <v>198</v>
      </c>
      <c r="F96" s="162" t="s">
        <v>199</v>
      </c>
      <c r="G96" s="163" t="s">
        <v>176</v>
      </c>
      <c r="H96" s="164">
        <v>660.5</v>
      </c>
      <c r="I96" s="165"/>
      <c r="J96" s="165">
        <f>ROUND(I96*H96,2)</f>
        <v>0</v>
      </c>
      <c r="K96" s="162" t="s">
        <v>181</v>
      </c>
      <c r="L96" s="37"/>
      <c r="M96" s="166" t="s">
        <v>5</v>
      </c>
      <c r="N96" s="167" t="s">
        <v>41</v>
      </c>
      <c r="O96" s="168">
        <v>1.5</v>
      </c>
      <c r="P96" s="168">
        <f>O96*H96</f>
        <v>990.75</v>
      </c>
      <c r="Q96" s="168">
        <v>3.8850000000000003E-2</v>
      </c>
      <c r="R96" s="168">
        <f>Q96*H96</f>
        <v>25.660425</v>
      </c>
      <c r="S96" s="168">
        <v>0</v>
      </c>
      <c r="T96" s="169">
        <f>S96*H96</f>
        <v>0</v>
      </c>
      <c r="AR96" s="23" t="s">
        <v>177</v>
      </c>
      <c r="AT96" s="23" t="s">
        <v>173</v>
      </c>
      <c r="AU96" s="23" t="s">
        <v>80</v>
      </c>
      <c r="AY96" s="23" t="s">
        <v>170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23" t="s">
        <v>77</v>
      </c>
      <c r="BK96" s="170">
        <f>ROUND(I96*H96,2)</f>
        <v>0</v>
      </c>
      <c r="BL96" s="23" t="s">
        <v>177</v>
      </c>
      <c r="BM96" s="23" t="s">
        <v>200</v>
      </c>
    </row>
    <row r="97" spans="2:65" s="12" customFormat="1" ht="13.5">
      <c r="B97" s="171"/>
      <c r="D97" s="172" t="s">
        <v>183</v>
      </c>
      <c r="E97" s="173" t="s">
        <v>5</v>
      </c>
      <c r="F97" s="174" t="s">
        <v>201</v>
      </c>
      <c r="H97" s="175">
        <v>248</v>
      </c>
      <c r="L97" s="171"/>
      <c r="M97" s="176"/>
      <c r="N97" s="177"/>
      <c r="O97" s="177"/>
      <c r="P97" s="177"/>
      <c r="Q97" s="177"/>
      <c r="R97" s="177"/>
      <c r="S97" s="177"/>
      <c r="T97" s="178"/>
      <c r="AT97" s="173" t="s">
        <v>183</v>
      </c>
      <c r="AU97" s="173" t="s">
        <v>80</v>
      </c>
      <c r="AV97" s="12" t="s">
        <v>80</v>
      </c>
      <c r="AW97" s="12" t="s">
        <v>34</v>
      </c>
      <c r="AX97" s="12" t="s">
        <v>70</v>
      </c>
      <c r="AY97" s="173" t="s">
        <v>170</v>
      </c>
    </row>
    <row r="98" spans="2:65" s="12" customFormat="1" ht="13.5">
      <c r="B98" s="171"/>
      <c r="D98" s="172" t="s">
        <v>183</v>
      </c>
      <c r="E98" s="173" t="s">
        <v>5</v>
      </c>
      <c r="F98" s="174" t="s">
        <v>202</v>
      </c>
      <c r="H98" s="175">
        <v>412.5</v>
      </c>
      <c r="L98" s="171"/>
      <c r="M98" s="176"/>
      <c r="N98" s="177"/>
      <c r="O98" s="177"/>
      <c r="P98" s="177"/>
      <c r="Q98" s="177"/>
      <c r="R98" s="177"/>
      <c r="S98" s="177"/>
      <c r="T98" s="178"/>
      <c r="AT98" s="173" t="s">
        <v>183</v>
      </c>
      <c r="AU98" s="173" t="s">
        <v>80</v>
      </c>
      <c r="AV98" s="12" t="s">
        <v>80</v>
      </c>
      <c r="AW98" s="12" t="s">
        <v>34</v>
      </c>
      <c r="AX98" s="12" t="s">
        <v>70</v>
      </c>
      <c r="AY98" s="173" t="s">
        <v>170</v>
      </c>
    </row>
    <row r="99" spans="2:65" s="13" customFormat="1" ht="13.5">
      <c r="B99" s="179"/>
      <c r="D99" s="172" t="s">
        <v>183</v>
      </c>
      <c r="E99" s="180" t="s">
        <v>5</v>
      </c>
      <c r="F99" s="181" t="s">
        <v>203</v>
      </c>
      <c r="H99" s="182">
        <v>660.5</v>
      </c>
      <c r="L99" s="179"/>
      <c r="M99" s="183"/>
      <c r="N99" s="184"/>
      <c r="O99" s="184"/>
      <c r="P99" s="184"/>
      <c r="Q99" s="184"/>
      <c r="R99" s="184"/>
      <c r="S99" s="184"/>
      <c r="T99" s="185"/>
      <c r="AT99" s="180" t="s">
        <v>183</v>
      </c>
      <c r="AU99" s="180" t="s">
        <v>80</v>
      </c>
      <c r="AV99" s="13" t="s">
        <v>177</v>
      </c>
      <c r="AW99" s="13" t="s">
        <v>34</v>
      </c>
      <c r="AX99" s="13" t="s">
        <v>77</v>
      </c>
      <c r="AY99" s="180" t="s">
        <v>170</v>
      </c>
    </row>
    <row r="100" spans="2:65" s="1" customFormat="1" ht="16.5" customHeight="1">
      <c r="B100" s="159"/>
      <c r="C100" s="160" t="s">
        <v>204</v>
      </c>
      <c r="D100" s="160" t="s">
        <v>173</v>
      </c>
      <c r="E100" s="161" t="s">
        <v>205</v>
      </c>
      <c r="F100" s="162" t="s">
        <v>206</v>
      </c>
      <c r="G100" s="163" t="s">
        <v>176</v>
      </c>
      <c r="H100" s="164">
        <v>186</v>
      </c>
      <c r="I100" s="165"/>
      <c r="J100" s="165">
        <f>ROUND(I100*H100,2)</f>
        <v>0</v>
      </c>
      <c r="K100" s="162" t="s">
        <v>181</v>
      </c>
      <c r="L100" s="37"/>
      <c r="M100" s="166" t="s">
        <v>5</v>
      </c>
      <c r="N100" s="167" t="s">
        <v>41</v>
      </c>
      <c r="O100" s="168">
        <v>2.16</v>
      </c>
      <c r="P100" s="168">
        <f>O100*H100</f>
        <v>401.76000000000005</v>
      </c>
      <c r="Q100" s="168">
        <v>5.8279999999999998E-2</v>
      </c>
      <c r="R100" s="168">
        <f>Q100*H100</f>
        <v>10.84008</v>
      </c>
      <c r="S100" s="168">
        <v>0</v>
      </c>
      <c r="T100" s="169">
        <f>S100*H100</f>
        <v>0</v>
      </c>
      <c r="AR100" s="23" t="s">
        <v>177</v>
      </c>
      <c r="AT100" s="23" t="s">
        <v>173</v>
      </c>
      <c r="AU100" s="23" t="s">
        <v>80</v>
      </c>
      <c r="AY100" s="23" t="s">
        <v>170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23" t="s">
        <v>77</v>
      </c>
      <c r="BK100" s="170">
        <f>ROUND(I100*H100,2)</f>
        <v>0</v>
      </c>
      <c r="BL100" s="23" t="s">
        <v>177</v>
      </c>
      <c r="BM100" s="23" t="s">
        <v>207</v>
      </c>
    </row>
    <row r="101" spans="2:65" s="12" customFormat="1" ht="13.5">
      <c r="B101" s="171"/>
      <c r="D101" s="172" t="s">
        <v>183</v>
      </c>
      <c r="E101" s="173" t="s">
        <v>5</v>
      </c>
      <c r="F101" s="174" t="s">
        <v>208</v>
      </c>
      <c r="H101" s="175">
        <v>186</v>
      </c>
      <c r="L101" s="171"/>
      <c r="M101" s="176"/>
      <c r="N101" s="177"/>
      <c r="O101" s="177"/>
      <c r="P101" s="177"/>
      <c r="Q101" s="177"/>
      <c r="R101" s="177"/>
      <c r="S101" s="177"/>
      <c r="T101" s="178"/>
      <c r="AT101" s="173" t="s">
        <v>183</v>
      </c>
      <c r="AU101" s="173" t="s">
        <v>80</v>
      </c>
      <c r="AV101" s="12" t="s">
        <v>80</v>
      </c>
      <c r="AW101" s="12" t="s">
        <v>34</v>
      </c>
      <c r="AX101" s="12" t="s">
        <v>77</v>
      </c>
      <c r="AY101" s="173" t="s">
        <v>170</v>
      </c>
    </row>
    <row r="102" spans="2:65" s="1" customFormat="1" ht="16.5" customHeight="1">
      <c r="B102" s="159"/>
      <c r="C102" s="160" t="s">
        <v>209</v>
      </c>
      <c r="D102" s="160" t="s">
        <v>173</v>
      </c>
      <c r="E102" s="161" t="s">
        <v>210</v>
      </c>
      <c r="F102" s="162" t="s">
        <v>211</v>
      </c>
      <c r="G102" s="163" t="s">
        <v>176</v>
      </c>
      <c r="H102" s="164">
        <v>1240</v>
      </c>
      <c r="I102" s="165"/>
      <c r="J102" s="165">
        <f>ROUND(I102*H102,2)</f>
        <v>0</v>
      </c>
      <c r="K102" s="162" t="s">
        <v>181</v>
      </c>
      <c r="L102" s="37"/>
      <c r="M102" s="166" t="s">
        <v>5</v>
      </c>
      <c r="N102" s="167" t="s">
        <v>41</v>
      </c>
      <c r="O102" s="168">
        <v>0.61599999999999999</v>
      </c>
      <c r="P102" s="168">
        <f>O102*H102</f>
        <v>763.84</v>
      </c>
      <c r="Q102" s="168">
        <v>7.1199999999999996E-3</v>
      </c>
      <c r="R102" s="168">
        <f>Q102*H102</f>
        <v>8.8287999999999993</v>
      </c>
      <c r="S102" s="168">
        <v>0</v>
      </c>
      <c r="T102" s="169">
        <f>S102*H102</f>
        <v>0</v>
      </c>
      <c r="AR102" s="23" t="s">
        <v>177</v>
      </c>
      <c r="AT102" s="23" t="s">
        <v>173</v>
      </c>
      <c r="AU102" s="23" t="s">
        <v>80</v>
      </c>
      <c r="AY102" s="23" t="s">
        <v>170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23" t="s">
        <v>77</v>
      </c>
      <c r="BK102" s="170">
        <f>ROUND(I102*H102,2)</f>
        <v>0</v>
      </c>
      <c r="BL102" s="23" t="s">
        <v>177</v>
      </c>
      <c r="BM102" s="23" t="s">
        <v>212</v>
      </c>
    </row>
    <row r="103" spans="2:65" s="12" customFormat="1" ht="13.5">
      <c r="B103" s="171"/>
      <c r="D103" s="172" t="s">
        <v>183</v>
      </c>
      <c r="E103" s="173" t="s">
        <v>5</v>
      </c>
      <c r="F103" s="174" t="s">
        <v>213</v>
      </c>
      <c r="H103" s="175">
        <v>1240</v>
      </c>
      <c r="L103" s="171"/>
      <c r="M103" s="176"/>
      <c r="N103" s="177"/>
      <c r="O103" s="177"/>
      <c r="P103" s="177"/>
      <c r="Q103" s="177"/>
      <c r="R103" s="177"/>
      <c r="S103" s="177"/>
      <c r="T103" s="178"/>
      <c r="AT103" s="173" t="s">
        <v>183</v>
      </c>
      <c r="AU103" s="173" t="s">
        <v>80</v>
      </c>
      <c r="AV103" s="12" t="s">
        <v>80</v>
      </c>
      <c r="AW103" s="12" t="s">
        <v>34</v>
      </c>
      <c r="AX103" s="12" t="s">
        <v>77</v>
      </c>
      <c r="AY103" s="173" t="s">
        <v>170</v>
      </c>
    </row>
    <row r="104" spans="2:65" s="1" customFormat="1" ht="16.5" customHeight="1">
      <c r="B104" s="159"/>
      <c r="C104" s="160" t="s">
        <v>171</v>
      </c>
      <c r="D104" s="160" t="s">
        <v>173</v>
      </c>
      <c r="E104" s="161" t="s">
        <v>214</v>
      </c>
      <c r="F104" s="162" t="s">
        <v>215</v>
      </c>
      <c r="G104" s="163" t="s">
        <v>176</v>
      </c>
      <c r="H104" s="164">
        <v>3990</v>
      </c>
      <c r="I104" s="165"/>
      <c r="J104" s="165">
        <f>ROUND(I104*H104,2)</f>
        <v>0</v>
      </c>
      <c r="K104" s="162" t="s">
        <v>181</v>
      </c>
      <c r="L104" s="37"/>
      <c r="M104" s="166" t="s">
        <v>5</v>
      </c>
      <c r="N104" s="167" t="s">
        <v>41</v>
      </c>
      <c r="O104" s="168">
        <v>0.52</v>
      </c>
      <c r="P104" s="168">
        <f>O104*H104</f>
        <v>2074.8000000000002</v>
      </c>
      <c r="Q104" s="168">
        <v>0</v>
      </c>
      <c r="R104" s="168">
        <f>Q104*H104</f>
        <v>0</v>
      </c>
      <c r="S104" s="168">
        <v>6.5000000000000002E-2</v>
      </c>
      <c r="T104" s="169">
        <f>S104*H104</f>
        <v>259.35000000000002</v>
      </c>
      <c r="AR104" s="23" t="s">
        <v>177</v>
      </c>
      <c r="AT104" s="23" t="s">
        <v>173</v>
      </c>
      <c r="AU104" s="23" t="s">
        <v>80</v>
      </c>
      <c r="AY104" s="23" t="s">
        <v>170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23" t="s">
        <v>77</v>
      </c>
      <c r="BK104" s="170">
        <f>ROUND(I104*H104,2)</f>
        <v>0</v>
      </c>
      <c r="BL104" s="23" t="s">
        <v>177</v>
      </c>
      <c r="BM104" s="23" t="s">
        <v>216</v>
      </c>
    </row>
    <row r="105" spans="2:65" s="12" customFormat="1" ht="13.5">
      <c r="B105" s="171"/>
      <c r="D105" s="172" t="s">
        <v>183</v>
      </c>
      <c r="E105" s="173" t="s">
        <v>5</v>
      </c>
      <c r="F105" s="174" t="s">
        <v>217</v>
      </c>
      <c r="H105" s="175">
        <v>3990</v>
      </c>
      <c r="L105" s="171"/>
      <c r="M105" s="176"/>
      <c r="N105" s="177"/>
      <c r="O105" s="177"/>
      <c r="P105" s="177"/>
      <c r="Q105" s="177"/>
      <c r="R105" s="177"/>
      <c r="S105" s="177"/>
      <c r="T105" s="178"/>
      <c r="AT105" s="173" t="s">
        <v>183</v>
      </c>
      <c r="AU105" s="173" t="s">
        <v>80</v>
      </c>
      <c r="AV105" s="12" t="s">
        <v>80</v>
      </c>
      <c r="AW105" s="12" t="s">
        <v>34</v>
      </c>
      <c r="AX105" s="12" t="s">
        <v>77</v>
      </c>
      <c r="AY105" s="173" t="s">
        <v>170</v>
      </c>
    </row>
    <row r="106" spans="2:65" s="1" customFormat="1" ht="16.5" customHeight="1">
      <c r="B106" s="159"/>
      <c r="C106" s="160" t="s">
        <v>218</v>
      </c>
      <c r="D106" s="160" t="s">
        <v>173</v>
      </c>
      <c r="E106" s="161" t="s">
        <v>219</v>
      </c>
      <c r="F106" s="162" t="s">
        <v>220</v>
      </c>
      <c r="G106" s="163" t="s">
        <v>176</v>
      </c>
      <c r="H106" s="164">
        <v>3990</v>
      </c>
      <c r="I106" s="165"/>
      <c r="J106" s="165">
        <f>ROUND(I106*H106,2)</f>
        <v>0</v>
      </c>
      <c r="K106" s="162" t="s">
        <v>181</v>
      </c>
      <c r="L106" s="37"/>
      <c r="M106" s="166" t="s">
        <v>5</v>
      </c>
      <c r="N106" s="167" t="s">
        <v>41</v>
      </c>
      <c r="O106" s="168">
        <v>0.54800000000000004</v>
      </c>
      <c r="P106" s="168">
        <f>O106*H106</f>
        <v>2186.52</v>
      </c>
      <c r="Q106" s="168">
        <v>1.16E-3</v>
      </c>
      <c r="R106" s="168">
        <f>Q106*H106</f>
        <v>4.6284000000000001</v>
      </c>
      <c r="S106" s="168">
        <v>0</v>
      </c>
      <c r="T106" s="169">
        <f>S106*H106</f>
        <v>0</v>
      </c>
      <c r="AR106" s="23" t="s">
        <v>177</v>
      </c>
      <c r="AT106" s="23" t="s">
        <v>173</v>
      </c>
      <c r="AU106" s="23" t="s">
        <v>80</v>
      </c>
      <c r="AY106" s="23" t="s">
        <v>170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23" t="s">
        <v>77</v>
      </c>
      <c r="BK106" s="170">
        <f>ROUND(I106*H106,2)</f>
        <v>0</v>
      </c>
      <c r="BL106" s="23" t="s">
        <v>177</v>
      </c>
      <c r="BM106" s="23" t="s">
        <v>221</v>
      </c>
    </row>
    <row r="107" spans="2:65" s="11" customFormat="1" ht="29.85" customHeight="1">
      <c r="B107" s="147"/>
      <c r="D107" s="148" t="s">
        <v>69</v>
      </c>
      <c r="E107" s="157" t="s">
        <v>222</v>
      </c>
      <c r="F107" s="157" t="s">
        <v>223</v>
      </c>
      <c r="J107" s="158">
        <f>BK107</f>
        <v>0</v>
      </c>
      <c r="L107" s="147"/>
      <c r="M107" s="151"/>
      <c r="N107" s="152"/>
      <c r="O107" s="152"/>
      <c r="P107" s="153">
        <f>SUM(P108:P113)</f>
        <v>58.373699999999999</v>
      </c>
      <c r="Q107" s="152"/>
      <c r="R107" s="153">
        <f>SUM(R108:R113)</f>
        <v>0</v>
      </c>
      <c r="S107" s="152"/>
      <c r="T107" s="154">
        <f>SUM(T108:T113)</f>
        <v>0</v>
      </c>
      <c r="AR107" s="148" t="s">
        <v>77</v>
      </c>
      <c r="AT107" s="155" t="s">
        <v>69</v>
      </c>
      <c r="AU107" s="155" t="s">
        <v>77</v>
      </c>
      <c r="AY107" s="148" t="s">
        <v>170</v>
      </c>
      <c r="BK107" s="156">
        <f>SUM(BK108:BK113)</f>
        <v>0</v>
      </c>
    </row>
    <row r="108" spans="2:65" s="1" customFormat="1" ht="25.5" customHeight="1">
      <c r="B108" s="159"/>
      <c r="C108" s="160" t="s">
        <v>224</v>
      </c>
      <c r="D108" s="160" t="s">
        <v>173</v>
      </c>
      <c r="E108" s="161" t="s">
        <v>225</v>
      </c>
      <c r="F108" s="162" t="s">
        <v>226</v>
      </c>
      <c r="G108" s="163" t="s">
        <v>227</v>
      </c>
      <c r="H108" s="164">
        <v>279.3</v>
      </c>
      <c r="I108" s="165"/>
      <c r="J108" s="165">
        <f>ROUND(I108*H108,2)</f>
        <v>0</v>
      </c>
      <c r="K108" s="162" t="s">
        <v>181</v>
      </c>
      <c r="L108" s="37"/>
      <c r="M108" s="166" t="s">
        <v>5</v>
      </c>
      <c r="N108" s="167" t="s">
        <v>41</v>
      </c>
      <c r="O108" s="168">
        <v>0.125</v>
      </c>
      <c r="P108" s="168">
        <f>O108*H108</f>
        <v>34.912500000000001</v>
      </c>
      <c r="Q108" s="168">
        <v>0</v>
      </c>
      <c r="R108" s="168">
        <f>Q108*H108</f>
        <v>0</v>
      </c>
      <c r="S108" s="168">
        <v>0</v>
      </c>
      <c r="T108" s="169">
        <f>S108*H108</f>
        <v>0</v>
      </c>
      <c r="AR108" s="23" t="s">
        <v>177</v>
      </c>
      <c r="AT108" s="23" t="s">
        <v>173</v>
      </c>
      <c r="AU108" s="23" t="s">
        <v>80</v>
      </c>
      <c r="AY108" s="23" t="s">
        <v>170</v>
      </c>
      <c r="BE108" s="170">
        <f>IF(N108="základní",J108,0)</f>
        <v>0</v>
      </c>
      <c r="BF108" s="170">
        <f>IF(N108="snížená",J108,0)</f>
        <v>0</v>
      </c>
      <c r="BG108" s="170">
        <f>IF(N108="zákl. přenesená",J108,0)</f>
        <v>0</v>
      </c>
      <c r="BH108" s="170">
        <f>IF(N108="sníž. přenesená",J108,0)</f>
        <v>0</v>
      </c>
      <c r="BI108" s="170">
        <f>IF(N108="nulová",J108,0)</f>
        <v>0</v>
      </c>
      <c r="BJ108" s="23" t="s">
        <v>77</v>
      </c>
      <c r="BK108" s="170">
        <f>ROUND(I108*H108,2)</f>
        <v>0</v>
      </c>
      <c r="BL108" s="23" t="s">
        <v>177</v>
      </c>
      <c r="BM108" s="23" t="s">
        <v>228</v>
      </c>
    </row>
    <row r="109" spans="2:65" s="12" customFormat="1" ht="13.5">
      <c r="B109" s="171"/>
      <c r="D109" s="172" t="s">
        <v>183</v>
      </c>
      <c r="E109" s="173" t="s">
        <v>5</v>
      </c>
      <c r="F109" s="174" t="s">
        <v>229</v>
      </c>
      <c r="H109" s="175">
        <v>279.3</v>
      </c>
      <c r="L109" s="171"/>
      <c r="M109" s="176"/>
      <c r="N109" s="177"/>
      <c r="O109" s="177"/>
      <c r="P109" s="177"/>
      <c r="Q109" s="177"/>
      <c r="R109" s="177"/>
      <c r="S109" s="177"/>
      <c r="T109" s="178"/>
      <c r="AT109" s="173" t="s">
        <v>183</v>
      </c>
      <c r="AU109" s="173" t="s">
        <v>80</v>
      </c>
      <c r="AV109" s="12" t="s">
        <v>80</v>
      </c>
      <c r="AW109" s="12" t="s">
        <v>34</v>
      </c>
      <c r="AX109" s="12" t="s">
        <v>77</v>
      </c>
      <c r="AY109" s="173" t="s">
        <v>170</v>
      </c>
    </row>
    <row r="110" spans="2:65" s="1" customFormat="1" ht="25.5" customHeight="1">
      <c r="B110" s="159"/>
      <c r="C110" s="160" t="s">
        <v>230</v>
      </c>
      <c r="D110" s="160" t="s">
        <v>173</v>
      </c>
      <c r="E110" s="161" t="s">
        <v>231</v>
      </c>
      <c r="F110" s="162" t="s">
        <v>232</v>
      </c>
      <c r="G110" s="163" t="s">
        <v>227</v>
      </c>
      <c r="H110" s="164">
        <v>3910.2</v>
      </c>
      <c r="I110" s="165"/>
      <c r="J110" s="165">
        <f>ROUND(I110*H110,2)</f>
        <v>0</v>
      </c>
      <c r="K110" s="162" t="s">
        <v>181</v>
      </c>
      <c r="L110" s="37"/>
      <c r="M110" s="166" t="s">
        <v>5</v>
      </c>
      <c r="N110" s="167" t="s">
        <v>41</v>
      </c>
      <c r="O110" s="168">
        <v>6.0000000000000001E-3</v>
      </c>
      <c r="P110" s="168">
        <f>O110*H110</f>
        <v>23.461199999999998</v>
      </c>
      <c r="Q110" s="168">
        <v>0</v>
      </c>
      <c r="R110" s="168">
        <f>Q110*H110</f>
        <v>0</v>
      </c>
      <c r="S110" s="168">
        <v>0</v>
      </c>
      <c r="T110" s="169">
        <f>S110*H110</f>
        <v>0</v>
      </c>
      <c r="AR110" s="23" t="s">
        <v>177</v>
      </c>
      <c r="AT110" s="23" t="s">
        <v>173</v>
      </c>
      <c r="AU110" s="23" t="s">
        <v>80</v>
      </c>
      <c r="AY110" s="23" t="s">
        <v>170</v>
      </c>
      <c r="BE110" s="170">
        <f>IF(N110="základní",J110,0)</f>
        <v>0</v>
      </c>
      <c r="BF110" s="170">
        <f>IF(N110="snížená",J110,0)</f>
        <v>0</v>
      </c>
      <c r="BG110" s="170">
        <f>IF(N110="zákl. přenesená",J110,0)</f>
        <v>0</v>
      </c>
      <c r="BH110" s="170">
        <f>IF(N110="sníž. přenesená",J110,0)</f>
        <v>0</v>
      </c>
      <c r="BI110" s="170">
        <f>IF(N110="nulová",J110,0)</f>
        <v>0</v>
      </c>
      <c r="BJ110" s="23" t="s">
        <v>77</v>
      </c>
      <c r="BK110" s="170">
        <f>ROUND(I110*H110,2)</f>
        <v>0</v>
      </c>
      <c r="BL110" s="23" t="s">
        <v>177</v>
      </c>
      <c r="BM110" s="23" t="s">
        <v>233</v>
      </c>
    </row>
    <row r="111" spans="2:65" s="1" customFormat="1" ht="27">
      <c r="B111" s="37"/>
      <c r="D111" s="172" t="s">
        <v>234</v>
      </c>
      <c r="F111" s="186" t="s">
        <v>235</v>
      </c>
      <c r="L111" s="37"/>
      <c r="M111" s="187"/>
      <c r="N111" s="38"/>
      <c r="O111" s="38"/>
      <c r="P111" s="38"/>
      <c r="Q111" s="38"/>
      <c r="R111" s="38"/>
      <c r="S111" s="38"/>
      <c r="T111" s="66"/>
      <c r="AT111" s="23" t="s">
        <v>234</v>
      </c>
      <c r="AU111" s="23" t="s">
        <v>80</v>
      </c>
    </row>
    <row r="112" spans="2:65" s="12" customFormat="1" ht="13.5">
      <c r="B112" s="171"/>
      <c r="D112" s="172" t="s">
        <v>183</v>
      </c>
      <c r="E112" s="173" t="s">
        <v>5</v>
      </c>
      <c r="F112" s="174" t="s">
        <v>236</v>
      </c>
      <c r="H112" s="175">
        <v>3910.2</v>
      </c>
      <c r="L112" s="171"/>
      <c r="M112" s="176"/>
      <c r="N112" s="177"/>
      <c r="O112" s="177"/>
      <c r="P112" s="177"/>
      <c r="Q112" s="177"/>
      <c r="R112" s="177"/>
      <c r="S112" s="177"/>
      <c r="T112" s="178"/>
      <c r="AT112" s="173" t="s">
        <v>183</v>
      </c>
      <c r="AU112" s="173" t="s">
        <v>80</v>
      </c>
      <c r="AV112" s="12" t="s">
        <v>80</v>
      </c>
      <c r="AW112" s="12" t="s">
        <v>34</v>
      </c>
      <c r="AX112" s="12" t="s">
        <v>77</v>
      </c>
      <c r="AY112" s="173" t="s">
        <v>170</v>
      </c>
    </row>
    <row r="113" spans="2:65" s="1" customFormat="1" ht="16.5" customHeight="1">
      <c r="B113" s="159"/>
      <c r="C113" s="160" t="s">
        <v>237</v>
      </c>
      <c r="D113" s="160" t="s">
        <v>173</v>
      </c>
      <c r="E113" s="161" t="s">
        <v>238</v>
      </c>
      <c r="F113" s="162" t="s">
        <v>239</v>
      </c>
      <c r="G113" s="163" t="s">
        <v>227</v>
      </c>
      <c r="H113" s="164">
        <v>279.3</v>
      </c>
      <c r="I113" s="165"/>
      <c r="J113" s="165">
        <f>ROUND(I113*H113,2)</f>
        <v>0</v>
      </c>
      <c r="K113" s="162" t="s">
        <v>181</v>
      </c>
      <c r="L113" s="37"/>
      <c r="M113" s="166" t="s">
        <v>5</v>
      </c>
      <c r="N113" s="188" t="s">
        <v>41</v>
      </c>
      <c r="O113" s="189">
        <v>0</v>
      </c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AR113" s="23" t="s">
        <v>177</v>
      </c>
      <c r="AT113" s="23" t="s">
        <v>173</v>
      </c>
      <c r="AU113" s="23" t="s">
        <v>80</v>
      </c>
      <c r="AY113" s="23" t="s">
        <v>170</v>
      </c>
      <c r="BE113" s="170">
        <f>IF(N113="základní",J113,0)</f>
        <v>0</v>
      </c>
      <c r="BF113" s="170">
        <f>IF(N113="snížená",J113,0)</f>
        <v>0</v>
      </c>
      <c r="BG113" s="170">
        <f>IF(N113="zákl. přenesená",J113,0)</f>
        <v>0</v>
      </c>
      <c r="BH113" s="170">
        <f>IF(N113="sníž. přenesená",J113,0)</f>
        <v>0</v>
      </c>
      <c r="BI113" s="170">
        <f>IF(N113="nulová",J113,0)</f>
        <v>0</v>
      </c>
      <c r="BJ113" s="23" t="s">
        <v>77</v>
      </c>
      <c r="BK113" s="170">
        <f>ROUND(I113*H113,2)</f>
        <v>0</v>
      </c>
      <c r="BL113" s="23" t="s">
        <v>177</v>
      </c>
      <c r="BM113" s="23" t="s">
        <v>240</v>
      </c>
    </row>
    <row r="114" spans="2:65" s="1" customFormat="1" ht="6.95" customHeight="1"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37"/>
    </row>
  </sheetData>
  <autoFilter ref="C84:K113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2"/>
  <sheetViews>
    <sheetView showGridLines="0" workbookViewId="0">
      <pane ySplit="1" topLeftCell="A2" activePane="bottomLeft" state="frozen"/>
      <selection pane="bottomLeft" activeCell="I125" sqref="I12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88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s="1" customFormat="1" ht="28.5" customHeight="1">
      <c r="B9" s="37"/>
      <c r="C9" s="38"/>
      <c r="D9" s="38"/>
      <c r="E9" s="323" t="s">
        <v>139</v>
      </c>
      <c r="F9" s="325"/>
      <c r="G9" s="325"/>
      <c r="H9" s="325"/>
      <c r="I9" s="38"/>
      <c r="J9" s="38"/>
      <c r="K9" s="41"/>
    </row>
    <row r="10" spans="1:70" s="1" customFormat="1">
      <c r="B10" s="37"/>
      <c r="C10" s="38"/>
      <c r="D10" s="35" t="s">
        <v>140</v>
      </c>
      <c r="E10" s="38"/>
      <c r="F10" s="38"/>
      <c r="G10" s="38"/>
      <c r="H10" s="38"/>
      <c r="I10" s="38"/>
      <c r="J10" s="38"/>
      <c r="K10" s="41"/>
    </row>
    <row r="11" spans="1:70" s="1" customFormat="1" ht="36.950000000000003" customHeight="1">
      <c r="B11" s="37"/>
      <c r="C11" s="38"/>
      <c r="D11" s="38"/>
      <c r="E11" s="326" t="s">
        <v>241</v>
      </c>
      <c r="F11" s="325"/>
      <c r="G11" s="325"/>
      <c r="H11" s="325"/>
      <c r="I11" s="38"/>
      <c r="J11" s="38"/>
      <c r="K11" s="41"/>
    </row>
    <row r="12" spans="1:70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1:70" s="1" customFormat="1" ht="14.45" customHeight="1">
      <c r="B13" s="37"/>
      <c r="C13" s="38"/>
      <c r="D13" s="35" t="s">
        <v>19</v>
      </c>
      <c r="E13" s="38"/>
      <c r="F13" s="33" t="s">
        <v>79</v>
      </c>
      <c r="G13" s="38"/>
      <c r="H13" s="38"/>
      <c r="I13" s="35" t="s">
        <v>20</v>
      </c>
      <c r="J13" s="33" t="s">
        <v>10</v>
      </c>
      <c r="K13" s="41"/>
    </row>
    <row r="14" spans="1:70" s="1" customFormat="1" ht="14.4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18.12.2017</v>
      </c>
      <c r="K14" s="41"/>
    </row>
    <row r="15" spans="1:70" s="1" customFormat="1" ht="21.75" customHeight="1">
      <c r="B15" s="37"/>
      <c r="C15" s="38"/>
      <c r="D15" s="32" t="s">
        <v>142</v>
      </c>
      <c r="E15" s="38"/>
      <c r="F15" s="106" t="s">
        <v>143</v>
      </c>
      <c r="G15" s="38"/>
      <c r="H15" s="38"/>
      <c r="I15" s="32" t="s">
        <v>144</v>
      </c>
      <c r="J15" s="106" t="s">
        <v>145</v>
      </c>
      <c r="K15" s="41"/>
    </row>
    <row r="16" spans="1:70" s="1" customFormat="1" ht="14.4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 t="str">
        <f>IF('Rekapitulace stavby'!AN10="","",'Rekapitulace stavby'!AN10)</f>
        <v/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 xml:space="preserve"> </v>
      </c>
      <c r="F17" s="38"/>
      <c r="G17" s="38"/>
      <c r="H17" s="38"/>
      <c r="I17" s="35" t="s">
        <v>28</v>
      </c>
      <c r="J17" s="33" t="str">
        <f>IF('Rekapitulace stavby'!AN11="","",'Rekapitulace stavby'!AN11)</f>
        <v/>
      </c>
      <c r="K17" s="41"/>
    </row>
    <row r="18" spans="2:11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45" customHeight="1">
      <c r="B19" s="37"/>
      <c r="C19" s="38"/>
      <c r="D19" s="35" t="s">
        <v>29</v>
      </c>
      <c r="E19" s="38"/>
      <c r="F19" s="38"/>
      <c r="G19" s="38"/>
      <c r="H19" s="38"/>
      <c r="I19" s="35" t="s">
        <v>26</v>
      </c>
      <c r="J19" s="33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 xml:space="preserve"> </v>
      </c>
      <c r="F20" s="38"/>
      <c r="G20" s="38"/>
      <c r="H20" s="38"/>
      <c r="I20" s="35" t="s">
        <v>28</v>
      </c>
      <c r="J20" s="33" t="str">
        <f>IF('Rekapitulace stavby'!AN14="Vyplň údaj","",IF('Rekapitulace stavby'!AN14="","",'Rekapitulace stavby'!AN14))</f>
        <v/>
      </c>
      <c r="K20" s="41"/>
    </row>
    <row r="21" spans="2:11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45" customHeight="1">
      <c r="B22" s="37"/>
      <c r="C22" s="38"/>
      <c r="D22" s="35" t="s">
        <v>30</v>
      </c>
      <c r="E22" s="38"/>
      <c r="F22" s="38"/>
      <c r="G22" s="38"/>
      <c r="H22" s="38"/>
      <c r="I22" s="35" t="s">
        <v>26</v>
      </c>
      <c r="J22" s="33" t="s">
        <v>31</v>
      </c>
      <c r="K22" s="41"/>
    </row>
    <row r="23" spans="2:11" s="1" customFormat="1" ht="18" customHeight="1">
      <c r="B23" s="37"/>
      <c r="C23" s="38"/>
      <c r="D23" s="38"/>
      <c r="E23" s="33" t="s">
        <v>32</v>
      </c>
      <c r="F23" s="38"/>
      <c r="G23" s="38"/>
      <c r="H23" s="38"/>
      <c r="I23" s="35" t="s">
        <v>28</v>
      </c>
      <c r="J23" s="33" t="s">
        <v>33</v>
      </c>
      <c r="K23" s="41"/>
    </row>
    <row r="24" spans="2:1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45" customHeight="1">
      <c r="B25" s="37"/>
      <c r="C25" s="38"/>
      <c r="D25" s="35" t="s">
        <v>35</v>
      </c>
      <c r="E25" s="38"/>
      <c r="F25" s="38"/>
      <c r="G25" s="38"/>
      <c r="H25" s="38"/>
      <c r="I25" s="38"/>
      <c r="J25" s="38"/>
      <c r="K25" s="41"/>
    </row>
    <row r="26" spans="2:11" s="7" customFormat="1" ht="16.5" customHeight="1">
      <c r="B26" s="107"/>
      <c r="C26" s="108"/>
      <c r="D26" s="108"/>
      <c r="E26" s="288" t="s">
        <v>5</v>
      </c>
      <c r="F26" s="288"/>
      <c r="G26" s="288"/>
      <c r="H26" s="288"/>
      <c r="I26" s="108"/>
      <c r="J26" s="108"/>
      <c r="K26" s="109"/>
    </row>
    <row r="27" spans="2:11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10"/>
    </row>
    <row r="29" spans="2:11" s="1" customFormat="1" ht="25.35" customHeight="1">
      <c r="B29" s="37"/>
      <c r="C29" s="38"/>
      <c r="D29" s="111" t="s">
        <v>36</v>
      </c>
      <c r="E29" s="38"/>
      <c r="F29" s="38"/>
      <c r="G29" s="38"/>
      <c r="H29" s="38"/>
      <c r="I29" s="38"/>
      <c r="J29" s="112">
        <f>ROUND(J94,2)</f>
        <v>0</v>
      </c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14.45" customHeight="1">
      <c r="B31" s="37"/>
      <c r="C31" s="38"/>
      <c r="D31" s="38"/>
      <c r="E31" s="38"/>
      <c r="F31" s="42" t="s">
        <v>38</v>
      </c>
      <c r="G31" s="38"/>
      <c r="H31" s="38"/>
      <c r="I31" s="42" t="s">
        <v>37</v>
      </c>
      <c r="J31" s="42" t="s">
        <v>39</v>
      </c>
      <c r="K31" s="41"/>
    </row>
    <row r="32" spans="2:11" s="1" customFormat="1" ht="14.45" customHeight="1">
      <c r="B32" s="37"/>
      <c r="C32" s="38"/>
      <c r="D32" s="45" t="s">
        <v>40</v>
      </c>
      <c r="E32" s="45" t="s">
        <v>41</v>
      </c>
      <c r="F32" s="113">
        <f>ROUND(SUM(BE94:BE201), 2)</f>
        <v>0</v>
      </c>
      <c r="G32" s="38"/>
      <c r="H32" s="38"/>
      <c r="I32" s="114">
        <v>0.21</v>
      </c>
      <c r="J32" s="113">
        <f>ROUND(ROUND((SUM(BE94:BE201)), 2)*I32, 2)</f>
        <v>0</v>
      </c>
      <c r="K32" s="41"/>
    </row>
    <row r="33" spans="2:11" s="1" customFormat="1" ht="14.45" customHeight="1">
      <c r="B33" s="37"/>
      <c r="C33" s="38"/>
      <c r="D33" s="38"/>
      <c r="E33" s="45" t="s">
        <v>42</v>
      </c>
      <c r="F33" s="113">
        <f>ROUND(SUM(BF94:BF201), 2)</f>
        <v>0</v>
      </c>
      <c r="G33" s="38"/>
      <c r="H33" s="38"/>
      <c r="I33" s="114">
        <v>0.15</v>
      </c>
      <c r="J33" s="113">
        <f>ROUND(ROUND((SUM(BF94:BF201)), 2)*I33, 2)</f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43</v>
      </c>
      <c r="F34" s="113">
        <f>ROUND(SUM(BG94:BG201), 2)</f>
        <v>0</v>
      </c>
      <c r="G34" s="38"/>
      <c r="H34" s="38"/>
      <c r="I34" s="114">
        <v>0.21</v>
      </c>
      <c r="J34" s="113">
        <v>0</v>
      </c>
      <c r="K34" s="41"/>
    </row>
    <row r="35" spans="2:11" s="1" customFormat="1" ht="14.45" hidden="1" customHeight="1">
      <c r="B35" s="37"/>
      <c r="C35" s="38"/>
      <c r="D35" s="38"/>
      <c r="E35" s="45" t="s">
        <v>44</v>
      </c>
      <c r="F35" s="113">
        <f>ROUND(SUM(BH94:BH201), 2)</f>
        <v>0</v>
      </c>
      <c r="G35" s="38"/>
      <c r="H35" s="38"/>
      <c r="I35" s="114">
        <v>0.15</v>
      </c>
      <c r="J35" s="113"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45</v>
      </c>
      <c r="F36" s="113">
        <f>ROUND(SUM(BI94:BI201), 2)</f>
        <v>0</v>
      </c>
      <c r="G36" s="38"/>
      <c r="H36" s="38"/>
      <c r="I36" s="114">
        <v>0</v>
      </c>
      <c r="J36" s="113">
        <v>0</v>
      </c>
      <c r="K36" s="41"/>
    </row>
    <row r="37" spans="2:11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5.35" customHeight="1">
      <c r="B38" s="37"/>
      <c r="C38" s="115"/>
      <c r="D38" s="116" t="s">
        <v>46</v>
      </c>
      <c r="E38" s="67"/>
      <c r="F38" s="67"/>
      <c r="G38" s="117" t="s">
        <v>47</v>
      </c>
      <c r="H38" s="118" t="s">
        <v>48</v>
      </c>
      <c r="I38" s="67"/>
      <c r="J38" s="119">
        <f>SUM(J29:J36)</f>
        <v>0</v>
      </c>
      <c r="K38" s="120"/>
    </row>
    <row r="39" spans="2:11" s="1" customFormat="1" ht="14.4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95" customHeight="1">
      <c r="B43" s="55"/>
      <c r="C43" s="56"/>
      <c r="D43" s="56"/>
      <c r="E43" s="56"/>
      <c r="F43" s="56"/>
      <c r="G43" s="56"/>
      <c r="H43" s="56"/>
      <c r="I43" s="56"/>
      <c r="J43" s="56"/>
      <c r="K43" s="121"/>
    </row>
    <row r="44" spans="2:11" s="1" customFormat="1" ht="36.950000000000003" customHeight="1">
      <c r="B44" s="37"/>
      <c r="C44" s="29" t="s">
        <v>146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9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4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6.5" customHeight="1">
      <c r="B47" s="37"/>
      <c r="C47" s="38"/>
      <c r="D47" s="38"/>
      <c r="E47" s="323" t="str">
        <f>E7</f>
        <v>Akce č. 999 612-16 K Barrandovu, most X 034, Praha 5 - severní a jižní most</v>
      </c>
      <c r="F47" s="324"/>
      <c r="G47" s="324"/>
      <c r="H47" s="324"/>
      <c r="I47" s="38"/>
      <c r="J47" s="38"/>
      <c r="K47" s="41"/>
    </row>
    <row r="48" spans="2:11">
      <c r="B48" s="27"/>
      <c r="C48" s="35" t="s">
        <v>138</v>
      </c>
      <c r="D48" s="28"/>
      <c r="E48" s="28"/>
      <c r="F48" s="28"/>
      <c r="G48" s="28"/>
      <c r="H48" s="28"/>
      <c r="I48" s="28"/>
      <c r="J48" s="28"/>
      <c r="K48" s="30"/>
    </row>
    <row r="49" spans="2:47" s="1" customFormat="1" ht="28.5" customHeight="1">
      <c r="B49" s="37"/>
      <c r="C49" s="38"/>
      <c r="D49" s="38"/>
      <c r="E49" s="323" t="s">
        <v>139</v>
      </c>
      <c r="F49" s="325"/>
      <c r="G49" s="325"/>
      <c r="H49" s="325"/>
      <c r="I49" s="38"/>
      <c r="J49" s="38"/>
      <c r="K49" s="41"/>
    </row>
    <row r="50" spans="2:47" s="1" customFormat="1" ht="14.45" customHeight="1">
      <c r="B50" s="37"/>
      <c r="C50" s="35" t="s">
        <v>140</v>
      </c>
      <c r="D50" s="38"/>
      <c r="E50" s="38"/>
      <c r="F50" s="38"/>
      <c r="G50" s="38"/>
      <c r="H50" s="38"/>
      <c r="I50" s="38"/>
      <c r="J50" s="38"/>
      <c r="K50" s="41"/>
    </row>
    <row r="51" spans="2:47" s="1" customFormat="1" ht="17.25" customHeight="1">
      <c r="B51" s="37"/>
      <c r="C51" s="38"/>
      <c r="D51" s="38"/>
      <c r="E51" s="326" t="str">
        <f>E11</f>
        <v>023-17/1-02 - Akce č. 999 612/16 K Barrandovu, most X 034, Praha 5 - severní most - vrchní stavba</v>
      </c>
      <c r="F51" s="325"/>
      <c r="G51" s="325"/>
      <c r="H51" s="325"/>
      <c r="I51" s="38"/>
      <c r="J51" s="38"/>
      <c r="K51" s="41"/>
    </row>
    <row r="52" spans="2:47" s="1" customFormat="1" ht="6.9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47" s="1" customFormat="1" ht="18" customHeight="1">
      <c r="B53" s="37"/>
      <c r="C53" s="35" t="s">
        <v>21</v>
      </c>
      <c r="D53" s="38"/>
      <c r="E53" s="38"/>
      <c r="F53" s="33" t="str">
        <f>F14</f>
        <v>K Barrandovu</v>
      </c>
      <c r="G53" s="38"/>
      <c r="H53" s="38"/>
      <c r="I53" s="35" t="s">
        <v>23</v>
      </c>
      <c r="J53" s="105" t="str">
        <f>IF(J14="","",J14)</f>
        <v>18.12.2017</v>
      </c>
      <c r="K53" s="41"/>
    </row>
    <row r="54" spans="2:47" s="1" customFormat="1" ht="6.9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47" s="1" customFormat="1">
      <c r="B55" s="37"/>
      <c r="C55" s="35" t="s">
        <v>25</v>
      </c>
      <c r="D55" s="38"/>
      <c r="E55" s="38"/>
      <c r="F55" s="33" t="str">
        <f>E17</f>
        <v xml:space="preserve"> </v>
      </c>
      <c r="G55" s="38"/>
      <c r="H55" s="38"/>
      <c r="I55" s="35" t="s">
        <v>30</v>
      </c>
      <c r="J55" s="288" t="str">
        <f>E23</f>
        <v>TOP CON SERVIS s.r.o.</v>
      </c>
      <c r="K55" s="41"/>
    </row>
    <row r="56" spans="2:47" s="1" customFormat="1" ht="14.45" customHeight="1">
      <c r="B56" s="37"/>
      <c r="C56" s="35" t="s">
        <v>29</v>
      </c>
      <c r="D56" s="38"/>
      <c r="E56" s="38"/>
      <c r="F56" s="33" t="str">
        <f>IF(E20="","",E20)</f>
        <v xml:space="preserve"> </v>
      </c>
      <c r="G56" s="38"/>
      <c r="H56" s="38"/>
      <c r="I56" s="38"/>
      <c r="J56" s="327"/>
      <c r="K56" s="41"/>
    </row>
    <row r="57" spans="2:47" s="1" customFormat="1" ht="10.3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47" s="1" customFormat="1" ht="29.25" customHeight="1">
      <c r="B58" s="37"/>
      <c r="C58" s="122" t="s">
        <v>147</v>
      </c>
      <c r="D58" s="115"/>
      <c r="E58" s="115"/>
      <c r="F58" s="115"/>
      <c r="G58" s="115"/>
      <c r="H58" s="115"/>
      <c r="I58" s="115"/>
      <c r="J58" s="123" t="s">
        <v>148</v>
      </c>
      <c r="K58" s="124"/>
    </row>
    <row r="59" spans="2:47" s="1" customFormat="1" ht="10.3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5" t="s">
        <v>149</v>
      </c>
      <c r="D60" s="38"/>
      <c r="E60" s="38"/>
      <c r="F60" s="38"/>
      <c r="G60" s="38"/>
      <c r="H60" s="38"/>
      <c r="I60" s="38"/>
      <c r="J60" s="112">
        <f>J94</f>
        <v>0</v>
      </c>
      <c r="K60" s="41"/>
      <c r="AU60" s="23" t="s">
        <v>150</v>
      </c>
    </row>
    <row r="61" spans="2:47" s="8" customFormat="1" ht="24.95" customHeight="1">
      <c r="B61" s="126"/>
      <c r="C61" s="127"/>
      <c r="D61" s="128" t="s">
        <v>151</v>
      </c>
      <c r="E61" s="129"/>
      <c r="F61" s="129"/>
      <c r="G61" s="129"/>
      <c r="H61" s="129"/>
      <c r="I61" s="129"/>
      <c r="J61" s="130">
        <f>J95</f>
        <v>0</v>
      </c>
      <c r="K61" s="131"/>
    </row>
    <row r="62" spans="2:47" s="9" customFormat="1" ht="19.899999999999999" customHeight="1">
      <c r="B62" s="132"/>
      <c r="C62" s="133"/>
      <c r="D62" s="134" t="s">
        <v>242</v>
      </c>
      <c r="E62" s="135"/>
      <c r="F62" s="135"/>
      <c r="G62" s="135"/>
      <c r="H62" s="135"/>
      <c r="I62" s="135"/>
      <c r="J62" s="136">
        <f>J96</f>
        <v>0</v>
      </c>
      <c r="K62" s="137"/>
    </row>
    <row r="63" spans="2:47" s="9" customFormat="1" ht="19.899999999999999" customHeight="1">
      <c r="B63" s="132"/>
      <c r="C63" s="133"/>
      <c r="D63" s="134" t="s">
        <v>243</v>
      </c>
      <c r="E63" s="135"/>
      <c r="F63" s="135"/>
      <c r="G63" s="135"/>
      <c r="H63" s="135"/>
      <c r="I63" s="135"/>
      <c r="J63" s="136">
        <f>J102</f>
        <v>0</v>
      </c>
      <c r="K63" s="137"/>
    </row>
    <row r="64" spans="2:47" s="9" customFormat="1" ht="19.899999999999999" customHeight="1">
      <c r="B64" s="132"/>
      <c r="C64" s="133"/>
      <c r="D64" s="134" t="s">
        <v>244</v>
      </c>
      <c r="E64" s="135"/>
      <c r="F64" s="135"/>
      <c r="G64" s="135"/>
      <c r="H64" s="135"/>
      <c r="I64" s="135"/>
      <c r="J64" s="136">
        <f>J127</f>
        <v>0</v>
      </c>
      <c r="K64" s="137"/>
    </row>
    <row r="65" spans="2:12" s="9" customFormat="1" ht="19.899999999999999" customHeight="1">
      <c r="B65" s="132"/>
      <c r="C65" s="133"/>
      <c r="D65" s="134" t="s">
        <v>245</v>
      </c>
      <c r="E65" s="135"/>
      <c r="F65" s="135"/>
      <c r="G65" s="135"/>
      <c r="H65" s="135"/>
      <c r="I65" s="135"/>
      <c r="J65" s="136">
        <f>J134</f>
        <v>0</v>
      </c>
      <c r="K65" s="137"/>
    </row>
    <row r="66" spans="2:12" s="9" customFormat="1" ht="19.899999999999999" customHeight="1">
      <c r="B66" s="132"/>
      <c r="C66" s="133"/>
      <c r="D66" s="134" t="s">
        <v>152</v>
      </c>
      <c r="E66" s="135"/>
      <c r="F66" s="135"/>
      <c r="G66" s="135"/>
      <c r="H66" s="135"/>
      <c r="I66" s="135"/>
      <c r="J66" s="136">
        <f>J137</f>
        <v>0</v>
      </c>
      <c r="K66" s="137"/>
    </row>
    <row r="67" spans="2:12" s="9" customFormat="1" ht="19.899999999999999" customHeight="1">
      <c r="B67" s="132"/>
      <c r="C67" s="133"/>
      <c r="D67" s="134" t="s">
        <v>153</v>
      </c>
      <c r="E67" s="135"/>
      <c r="F67" s="135"/>
      <c r="G67" s="135"/>
      <c r="H67" s="135"/>
      <c r="I67" s="135"/>
      <c r="J67" s="136">
        <f>J157</f>
        <v>0</v>
      </c>
      <c r="K67" s="137"/>
    </row>
    <row r="68" spans="2:12" s="8" customFormat="1" ht="24.95" customHeight="1">
      <c r="B68" s="126"/>
      <c r="C68" s="127"/>
      <c r="D68" s="128" t="s">
        <v>246</v>
      </c>
      <c r="E68" s="129"/>
      <c r="F68" s="129"/>
      <c r="G68" s="129"/>
      <c r="H68" s="129"/>
      <c r="I68" s="129"/>
      <c r="J68" s="130">
        <f>J180</f>
        <v>0</v>
      </c>
      <c r="K68" s="131"/>
    </row>
    <row r="69" spans="2:12" s="9" customFormat="1" ht="19.899999999999999" customHeight="1">
      <c r="B69" s="132"/>
      <c r="C69" s="133"/>
      <c r="D69" s="134" t="s">
        <v>247</v>
      </c>
      <c r="E69" s="135"/>
      <c r="F69" s="135"/>
      <c r="G69" s="135"/>
      <c r="H69" s="135"/>
      <c r="I69" s="135"/>
      <c r="J69" s="136">
        <f>J181</f>
        <v>0</v>
      </c>
      <c r="K69" s="137"/>
    </row>
    <row r="70" spans="2:12" s="8" customFormat="1" ht="24.95" customHeight="1">
      <c r="B70" s="126"/>
      <c r="C70" s="127"/>
      <c r="D70" s="128" t="s">
        <v>248</v>
      </c>
      <c r="E70" s="129"/>
      <c r="F70" s="129"/>
      <c r="G70" s="129"/>
      <c r="H70" s="129"/>
      <c r="I70" s="129"/>
      <c r="J70" s="130">
        <f>J190</f>
        <v>0</v>
      </c>
      <c r="K70" s="131"/>
    </row>
    <row r="71" spans="2:12" s="9" customFormat="1" ht="19.899999999999999" customHeight="1">
      <c r="B71" s="132"/>
      <c r="C71" s="133"/>
      <c r="D71" s="134" t="s">
        <v>249</v>
      </c>
      <c r="E71" s="135"/>
      <c r="F71" s="135"/>
      <c r="G71" s="135"/>
      <c r="H71" s="135"/>
      <c r="I71" s="135"/>
      <c r="J71" s="136">
        <f>J191</f>
        <v>0</v>
      </c>
      <c r="K71" s="137"/>
    </row>
    <row r="72" spans="2:12" s="9" customFormat="1" ht="19.899999999999999" customHeight="1">
      <c r="B72" s="132"/>
      <c r="C72" s="133"/>
      <c r="D72" s="134" t="s">
        <v>250</v>
      </c>
      <c r="E72" s="135"/>
      <c r="F72" s="135"/>
      <c r="G72" s="135"/>
      <c r="H72" s="135"/>
      <c r="I72" s="135"/>
      <c r="J72" s="136">
        <f>J199</f>
        <v>0</v>
      </c>
      <c r="K72" s="137"/>
    </row>
    <row r="73" spans="2:12" s="1" customFormat="1" ht="21.75" customHeight="1">
      <c r="B73" s="37"/>
      <c r="C73" s="38"/>
      <c r="D73" s="38"/>
      <c r="E73" s="38"/>
      <c r="F73" s="38"/>
      <c r="G73" s="38"/>
      <c r="H73" s="38"/>
      <c r="I73" s="38"/>
      <c r="J73" s="38"/>
      <c r="K73" s="41"/>
    </row>
    <row r="74" spans="2:12" s="1" customFormat="1" ht="6.95" customHeight="1">
      <c r="B74" s="52"/>
      <c r="C74" s="53"/>
      <c r="D74" s="53"/>
      <c r="E74" s="53"/>
      <c r="F74" s="53"/>
      <c r="G74" s="53"/>
      <c r="H74" s="53"/>
      <c r="I74" s="53"/>
      <c r="J74" s="53"/>
      <c r="K74" s="54"/>
    </row>
    <row r="78" spans="2:12" s="1" customFormat="1" ht="6.95" customHeight="1"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37"/>
    </row>
    <row r="79" spans="2:12" s="1" customFormat="1" ht="36.950000000000003" customHeight="1">
      <c r="B79" s="37"/>
      <c r="C79" s="57" t="s">
        <v>154</v>
      </c>
      <c r="L79" s="37"/>
    </row>
    <row r="80" spans="2:12" s="1" customFormat="1" ht="6.95" customHeight="1">
      <c r="B80" s="37"/>
      <c r="L80" s="37"/>
    </row>
    <row r="81" spans="2:63" s="1" customFormat="1" ht="14.45" customHeight="1">
      <c r="B81" s="37"/>
      <c r="C81" s="59" t="s">
        <v>17</v>
      </c>
      <c r="L81" s="37"/>
    </row>
    <row r="82" spans="2:63" s="1" customFormat="1" ht="16.5" customHeight="1">
      <c r="B82" s="37"/>
      <c r="E82" s="328" t="str">
        <f>E7</f>
        <v>Akce č. 999 612-16 K Barrandovu, most X 034, Praha 5 - severní a jižní most</v>
      </c>
      <c r="F82" s="329"/>
      <c r="G82" s="329"/>
      <c r="H82" s="329"/>
      <c r="L82" s="37"/>
    </row>
    <row r="83" spans="2:63">
      <c r="B83" s="27"/>
      <c r="C83" s="59" t="s">
        <v>138</v>
      </c>
      <c r="L83" s="27"/>
    </row>
    <row r="84" spans="2:63" s="1" customFormat="1" ht="28.5" customHeight="1">
      <c r="B84" s="37"/>
      <c r="E84" s="328" t="s">
        <v>139</v>
      </c>
      <c r="F84" s="330"/>
      <c r="G84" s="330"/>
      <c r="H84" s="330"/>
      <c r="L84" s="37"/>
    </row>
    <row r="85" spans="2:63" s="1" customFormat="1" ht="14.45" customHeight="1">
      <c r="B85" s="37"/>
      <c r="C85" s="59" t="s">
        <v>140</v>
      </c>
      <c r="L85" s="37"/>
    </row>
    <row r="86" spans="2:63" s="1" customFormat="1" ht="17.25" customHeight="1">
      <c r="B86" s="37"/>
      <c r="E86" s="299" t="str">
        <f>E11</f>
        <v>023-17/1-02 - Akce č. 999 612/16 K Barrandovu, most X 034, Praha 5 - severní most - vrchní stavba</v>
      </c>
      <c r="F86" s="330"/>
      <c r="G86" s="330"/>
      <c r="H86" s="330"/>
      <c r="L86" s="37"/>
    </row>
    <row r="87" spans="2:63" s="1" customFormat="1" ht="6.95" customHeight="1">
      <c r="B87" s="37"/>
      <c r="L87" s="37"/>
    </row>
    <row r="88" spans="2:63" s="1" customFormat="1" ht="18" customHeight="1">
      <c r="B88" s="37"/>
      <c r="C88" s="59" t="s">
        <v>21</v>
      </c>
      <c r="F88" s="138" t="str">
        <f>F14</f>
        <v>K Barrandovu</v>
      </c>
      <c r="I88" s="59" t="s">
        <v>23</v>
      </c>
      <c r="J88" s="63" t="str">
        <f>IF(J14="","",J14)</f>
        <v>18.12.2017</v>
      </c>
      <c r="L88" s="37"/>
    </row>
    <row r="89" spans="2:63" s="1" customFormat="1" ht="6.95" customHeight="1">
      <c r="B89" s="37"/>
      <c r="L89" s="37"/>
    </row>
    <row r="90" spans="2:63" s="1" customFormat="1">
      <c r="B90" s="37"/>
      <c r="C90" s="59" t="s">
        <v>25</v>
      </c>
      <c r="F90" s="138" t="str">
        <f>E17</f>
        <v xml:space="preserve"> </v>
      </c>
      <c r="I90" s="59" t="s">
        <v>30</v>
      </c>
      <c r="J90" s="138" t="str">
        <f>E23</f>
        <v>TOP CON SERVIS s.r.o.</v>
      </c>
      <c r="L90" s="37"/>
    </row>
    <row r="91" spans="2:63" s="1" customFormat="1" ht="14.45" customHeight="1">
      <c r="B91" s="37"/>
      <c r="C91" s="59" t="s">
        <v>29</v>
      </c>
      <c r="F91" s="138" t="str">
        <f>IF(E20="","",E20)</f>
        <v xml:space="preserve"> </v>
      </c>
      <c r="L91" s="37"/>
    </row>
    <row r="92" spans="2:63" s="1" customFormat="1" ht="10.35" customHeight="1">
      <c r="B92" s="37"/>
      <c r="L92" s="37"/>
    </row>
    <row r="93" spans="2:63" s="10" customFormat="1" ht="29.25" customHeight="1">
      <c r="B93" s="139"/>
      <c r="C93" s="140" t="s">
        <v>155</v>
      </c>
      <c r="D93" s="141" t="s">
        <v>55</v>
      </c>
      <c r="E93" s="141" t="s">
        <v>51</v>
      </c>
      <c r="F93" s="141" t="s">
        <v>156</v>
      </c>
      <c r="G93" s="141" t="s">
        <v>157</v>
      </c>
      <c r="H93" s="141" t="s">
        <v>158</v>
      </c>
      <c r="I93" s="141" t="s">
        <v>159</v>
      </c>
      <c r="J93" s="141" t="s">
        <v>148</v>
      </c>
      <c r="K93" s="142" t="s">
        <v>160</v>
      </c>
      <c r="L93" s="139"/>
      <c r="M93" s="69" t="s">
        <v>161</v>
      </c>
      <c r="N93" s="70" t="s">
        <v>40</v>
      </c>
      <c r="O93" s="70" t="s">
        <v>162</v>
      </c>
      <c r="P93" s="70" t="s">
        <v>163</v>
      </c>
      <c r="Q93" s="70" t="s">
        <v>164</v>
      </c>
      <c r="R93" s="70" t="s">
        <v>165</v>
      </c>
      <c r="S93" s="70" t="s">
        <v>166</v>
      </c>
      <c r="T93" s="71" t="s">
        <v>167</v>
      </c>
    </row>
    <row r="94" spans="2:63" s="1" customFormat="1" ht="29.25" customHeight="1">
      <c r="B94" s="37"/>
      <c r="C94" s="73" t="s">
        <v>149</v>
      </c>
      <c r="J94" s="143">
        <f>BK94</f>
        <v>0</v>
      </c>
      <c r="L94" s="37"/>
      <c r="M94" s="72"/>
      <c r="N94" s="64"/>
      <c r="O94" s="64"/>
      <c r="P94" s="144">
        <f>P95+P180+P190</f>
        <v>22123.570433999997</v>
      </c>
      <c r="Q94" s="64"/>
      <c r="R94" s="144">
        <f>R95+R180+R190</f>
        <v>530.68670816000008</v>
      </c>
      <c r="S94" s="64"/>
      <c r="T94" s="145">
        <f>T95+T180+T190</f>
        <v>1318.866</v>
      </c>
      <c r="AT94" s="23" t="s">
        <v>69</v>
      </c>
      <c r="AU94" s="23" t="s">
        <v>150</v>
      </c>
      <c r="BK94" s="146">
        <f>BK95+BK180+BK190</f>
        <v>0</v>
      </c>
    </row>
    <row r="95" spans="2:63" s="11" customFormat="1" ht="37.35" customHeight="1">
      <c r="B95" s="147"/>
      <c r="D95" s="148" t="s">
        <v>69</v>
      </c>
      <c r="E95" s="149" t="s">
        <v>168</v>
      </c>
      <c r="F95" s="149" t="s">
        <v>169</v>
      </c>
      <c r="J95" s="150">
        <f>BK95</f>
        <v>0</v>
      </c>
      <c r="L95" s="147"/>
      <c r="M95" s="151"/>
      <c r="N95" s="152"/>
      <c r="O95" s="152"/>
      <c r="P95" s="153">
        <f>P96+P102+P127+P134+P137+P157</f>
        <v>21550.788433999995</v>
      </c>
      <c r="Q95" s="152"/>
      <c r="R95" s="153">
        <f>R96+R102+R127+R134+R137+R157</f>
        <v>522.00470816000006</v>
      </c>
      <c r="S95" s="152"/>
      <c r="T95" s="154">
        <f>T96+T102+T127+T134+T137+T157</f>
        <v>1318.866</v>
      </c>
      <c r="AR95" s="148" t="s">
        <v>77</v>
      </c>
      <c r="AT95" s="155" t="s">
        <v>69</v>
      </c>
      <c r="AU95" s="155" t="s">
        <v>70</v>
      </c>
      <c r="AY95" s="148" t="s">
        <v>170</v>
      </c>
      <c r="BK95" s="156">
        <f>BK96+BK102+BK127+BK134+BK137+BK157</f>
        <v>0</v>
      </c>
    </row>
    <row r="96" spans="2:63" s="11" customFormat="1" ht="19.899999999999999" customHeight="1">
      <c r="B96" s="147"/>
      <c r="D96" s="148" t="s">
        <v>69</v>
      </c>
      <c r="E96" s="157" t="s">
        <v>77</v>
      </c>
      <c r="F96" s="157" t="s">
        <v>251</v>
      </c>
      <c r="J96" s="158">
        <f>BK96</f>
        <v>0</v>
      </c>
      <c r="L96" s="147"/>
      <c r="M96" s="151"/>
      <c r="N96" s="152"/>
      <c r="O96" s="152"/>
      <c r="P96" s="153">
        <f>SUM(P97:P101)</f>
        <v>464.19200000000001</v>
      </c>
      <c r="Q96" s="152"/>
      <c r="R96" s="153">
        <f>SUM(R97:R101)</f>
        <v>34.479999999999997</v>
      </c>
      <c r="S96" s="152"/>
      <c r="T96" s="154">
        <f>SUM(T97:T101)</f>
        <v>156.73599999999999</v>
      </c>
      <c r="AR96" s="148" t="s">
        <v>77</v>
      </c>
      <c r="AT96" s="155" t="s">
        <v>69</v>
      </c>
      <c r="AU96" s="155" t="s">
        <v>77</v>
      </c>
      <c r="AY96" s="148" t="s">
        <v>170</v>
      </c>
      <c r="BK96" s="156">
        <f>SUM(BK97:BK101)</f>
        <v>0</v>
      </c>
    </row>
    <row r="97" spans="2:65" s="1" customFormat="1" ht="16.5" customHeight="1">
      <c r="B97" s="159"/>
      <c r="C97" s="160" t="s">
        <v>77</v>
      </c>
      <c r="D97" s="160" t="s">
        <v>173</v>
      </c>
      <c r="E97" s="161" t="s">
        <v>252</v>
      </c>
      <c r="F97" s="162" t="s">
        <v>253</v>
      </c>
      <c r="G97" s="163" t="s">
        <v>176</v>
      </c>
      <c r="H97" s="164">
        <v>496</v>
      </c>
      <c r="I97" s="165"/>
      <c r="J97" s="165">
        <f>ROUND(I97*H97,2)</f>
        <v>0</v>
      </c>
      <c r="K97" s="162" t="s">
        <v>181</v>
      </c>
      <c r="L97" s="37"/>
      <c r="M97" s="166" t="s">
        <v>5</v>
      </c>
      <c r="N97" s="167" t="s">
        <v>41</v>
      </c>
      <c r="O97" s="168">
        <v>0.13200000000000001</v>
      </c>
      <c r="P97" s="168">
        <f>O97*H97</f>
        <v>65.472000000000008</v>
      </c>
      <c r="Q97" s="168">
        <v>0</v>
      </c>
      <c r="R97" s="168">
        <f>Q97*H97</f>
        <v>0</v>
      </c>
      <c r="S97" s="168">
        <v>0.316</v>
      </c>
      <c r="T97" s="169">
        <f>S97*H97</f>
        <v>156.73599999999999</v>
      </c>
      <c r="AR97" s="23" t="s">
        <v>177</v>
      </c>
      <c r="AT97" s="23" t="s">
        <v>173</v>
      </c>
      <c r="AU97" s="23" t="s">
        <v>80</v>
      </c>
      <c r="AY97" s="23" t="s">
        <v>170</v>
      </c>
      <c r="BE97" s="170">
        <f>IF(N97="základní",J97,0)</f>
        <v>0</v>
      </c>
      <c r="BF97" s="170">
        <f>IF(N97="snížená",J97,0)</f>
        <v>0</v>
      </c>
      <c r="BG97" s="170">
        <f>IF(N97="zákl. přenesená",J97,0)</f>
        <v>0</v>
      </c>
      <c r="BH97" s="170">
        <f>IF(N97="sníž. přenesená",J97,0)</f>
        <v>0</v>
      </c>
      <c r="BI97" s="170">
        <f>IF(N97="nulová",J97,0)</f>
        <v>0</v>
      </c>
      <c r="BJ97" s="23" t="s">
        <v>77</v>
      </c>
      <c r="BK97" s="170">
        <f>ROUND(I97*H97,2)</f>
        <v>0</v>
      </c>
      <c r="BL97" s="23" t="s">
        <v>177</v>
      </c>
      <c r="BM97" s="23" t="s">
        <v>254</v>
      </c>
    </row>
    <row r="98" spans="2:65" s="12" customFormat="1" ht="13.5">
      <c r="B98" s="171"/>
      <c r="D98" s="172" t="s">
        <v>183</v>
      </c>
      <c r="E98" s="173" t="s">
        <v>5</v>
      </c>
      <c r="F98" s="174" t="s">
        <v>255</v>
      </c>
      <c r="H98" s="175">
        <v>496</v>
      </c>
      <c r="L98" s="171"/>
      <c r="M98" s="176"/>
      <c r="N98" s="177"/>
      <c r="O98" s="177"/>
      <c r="P98" s="177"/>
      <c r="Q98" s="177"/>
      <c r="R98" s="177"/>
      <c r="S98" s="177"/>
      <c r="T98" s="178"/>
      <c r="AT98" s="173" t="s">
        <v>183</v>
      </c>
      <c r="AU98" s="173" t="s">
        <v>80</v>
      </c>
      <c r="AV98" s="12" t="s">
        <v>80</v>
      </c>
      <c r="AW98" s="12" t="s">
        <v>34</v>
      </c>
      <c r="AX98" s="12" t="s">
        <v>77</v>
      </c>
      <c r="AY98" s="173" t="s">
        <v>170</v>
      </c>
    </row>
    <row r="99" spans="2:65" s="1" customFormat="1" ht="25.5" customHeight="1">
      <c r="B99" s="159"/>
      <c r="C99" s="160" t="s">
        <v>80</v>
      </c>
      <c r="D99" s="160" t="s">
        <v>173</v>
      </c>
      <c r="E99" s="161" t="s">
        <v>256</v>
      </c>
      <c r="F99" s="162" t="s">
        <v>257</v>
      </c>
      <c r="G99" s="163" t="s">
        <v>258</v>
      </c>
      <c r="H99" s="164">
        <v>320</v>
      </c>
      <c r="I99" s="165"/>
      <c r="J99" s="165">
        <f>ROUND(I99*H99,2)</f>
        <v>0</v>
      </c>
      <c r="K99" s="162" t="s">
        <v>181</v>
      </c>
      <c r="L99" s="37"/>
      <c r="M99" s="166" t="s">
        <v>5</v>
      </c>
      <c r="N99" s="167" t="s">
        <v>41</v>
      </c>
      <c r="O99" s="168">
        <v>1.246</v>
      </c>
      <c r="P99" s="168">
        <f>O99*H99</f>
        <v>398.72</v>
      </c>
      <c r="Q99" s="168">
        <v>0.10775</v>
      </c>
      <c r="R99" s="168">
        <f>Q99*H99</f>
        <v>34.479999999999997</v>
      </c>
      <c r="S99" s="168">
        <v>0</v>
      </c>
      <c r="T99" s="169">
        <f>S99*H99</f>
        <v>0</v>
      </c>
      <c r="AR99" s="23" t="s">
        <v>177</v>
      </c>
      <c r="AT99" s="23" t="s">
        <v>173</v>
      </c>
      <c r="AU99" s="23" t="s">
        <v>80</v>
      </c>
      <c r="AY99" s="23" t="s">
        <v>170</v>
      </c>
      <c r="BE99" s="170">
        <f>IF(N99="základní",J99,0)</f>
        <v>0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23" t="s">
        <v>77</v>
      </c>
      <c r="BK99" s="170">
        <f>ROUND(I99*H99,2)</f>
        <v>0</v>
      </c>
      <c r="BL99" s="23" t="s">
        <v>177</v>
      </c>
      <c r="BM99" s="23" t="s">
        <v>259</v>
      </c>
    </row>
    <row r="100" spans="2:65" s="12" customFormat="1" ht="13.5">
      <c r="B100" s="171"/>
      <c r="D100" s="172" t="s">
        <v>183</v>
      </c>
      <c r="E100" s="173" t="s">
        <v>5</v>
      </c>
      <c r="F100" s="174" t="s">
        <v>260</v>
      </c>
      <c r="H100" s="175">
        <v>320</v>
      </c>
      <c r="L100" s="171"/>
      <c r="M100" s="176"/>
      <c r="N100" s="177"/>
      <c r="O100" s="177"/>
      <c r="P100" s="177"/>
      <c r="Q100" s="177"/>
      <c r="R100" s="177"/>
      <c r="S100" s="177"/>
      <c r="T100" s="178"/>
      <c r="AT100" s="173" t="s">
        <v>183</v>
      </c>
      <c r="AU100" s="173" t="s">
        <v>80</v>
      </c>
      <c r="AV100" s="12" t="s">
        <v>80</v>
      </c>
      <c r="AW100" s="12" t="s">
        <v>34</v>
      </c>
      <c r="AX100" s="12" t="s">
        <v>77</v>
      </c>
      <c r="AY100" s="173" t="s">
        <v>170</v>
      </c>
    </row>
    <row r="101" spans="2:65" s="1" customFormat="1" ht="16.5" customHeight="1">
      <c r="B101" s="159"/>
      <c r="C101" s="160" t="s">
        <v>107</v>
      </c>
      <c r="D101" s="160" t="s">
        <v>173</v>
      </c>
      <c r="E101" s="161" t="s">
        <v>261</v>
      </c>
      <c r="F101" s="162" t="s">
        <v>262</v>
      </c>
      <c r="G101" s="163" t="s">
        <v>258</v>
      </c>
      <c r="H101" s="164">
        <v>320</v>
      </c>
      <c r="I101" s="165"/>
      <c r="J101" s="165">
        <f>ROUND(I101*H101,2)</f>
        <v>0</v>
      </c>
      <c r="K101" s="162" t="s">
        <v>5</v>
      </c>
      <c r="L101" s="37"/>
      <c r="M101" s="166" t="s">
        <v>5</v>
      </c>
      <c r="N101" s="167" t="s">
        <v>41</v>
      </c>
      <c r="O101" s="168">
        <v>0</v>
      </c>
      <c r="P101" s="168">
        <f>O101*H101</f>
        <v>0</v>
      </c>
      <c r="Q101" s="168">
        <v>0</v>
      </c>
      <c r="R101" s="168">
        <f>Q101*H101</f>
        <v>0</v>
      </c>
      <c r="S101" s="168">
        <v>0</v>
      </c>
      <c r="T101" s="169">
        <f>S101*H101</f>
        <v>0</v>
      </c>
      <c r="AR101" s="23" t="s">
        <v>177</v>
      </c>
      <c r="AT101" s="23" t="s">
        <v>173</v>
      </c>
      <c r="AU101" s="23" t="s">
        <v>80</v>
      </c>
      <c r="AY101" s="23" t="s">
        <v>170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23" t="s">
        <v>77</v>
      </c>
      <c r="BK101" s="170">
        <f>ROUND(I101*H101,2)</f>
        <v>0</v>
      </c>
      <c r="BL101" s="23" t="s">
        <v>177</v>
      </c>
      <c r="BM101" s="23" t="s">
        <v>263</v>
      </c>
    </row>
    <row r="102" spans="2:65" s="11" customFormat="1" ht="29.85" customHeight="1">
      <c r="B102" s="147"/>
      <c r="D102" s="148" t="s">
        <v>69</v>
      </c>
      <c r="E102" s="157" t="s">
        <v>107</v>
      </c>
      <c r="F102" s="157" t="s">
        <v>264</v>
      </c>
      <c r="J102" s="158">
        <f>BK102</f>
        <v>0</v>
      </c>
      <c r="L102" s="147"/>
      <c r="M102" s="151"/>
      <c r="N102" s="152"/>
      <c r="O102" s="152"/>
      <c r="P102" s="153">
        <f>SUM(P103:P126)</f>
        <v>8505.3649999999998</v>
      </c>
      <c r="Q102" s="152"/>
      <c r="R102" s="153">
        <f>SUM(R103:R126)</f>
        <v>127.53795999999998</v>
      </c>
      <c r="S102" s="152"/>
      <c r="T102" s="154">
        <f>SUM(T103:T126)</f>
        <v>0</v>
      </c>
      <c r="AR102" s="148" t="s">
        <v>77</v>
      </c>
      <c r="AT102" s="155" t="s">
        <v>69</v>
      </c>
      <c r="AU102" s="155" t="s">
        <v>77</v>
      </c>
      <c r="AY102" s="148" t="s">
        <v>170</v>
      </c>
      <c r="BK102" s="156">
        <f>SUM(BK103:BK126)</f>
        <v>0</v>
      </c>
    </row>
    <row r="103" spans="2:65" s="1" customFormat="1" ht="16.5" customHeight="1">
      <c r="B103" s="159"/>
      <c r="C103" s="160" t="s">
        <v>177</v>
      </c>
      <c r="D103" s="160" t="s">
        <v>173</v>
      </c>
      <c r="E103" s="161" t="s">
        <v>265</v>
      </c>
      <c r="F103" s="162" t="s">
        <v>266</v>
      </c>
      <c r="G103" s="163" t="s">
        <v>267</v>
      </c>
      <c r="H103" s="164">
        <v>465</v>
      </c>
      <c r="I103" s="165"/>
      <c r="J103" s="165">
        <f>ROUND(I103*H103,2)</f>
        <v>0</v>
      </c>
      <c r="K103" s="162" t="s">
        <v>181</v>
      </c>
      <c r="L103" s="37"/>
      <c r="M103" s="166" t="s">
        <v>5</v>
      </c>
      <c r="N103" s="167" t="s">
        <v>41</v>
      </c>
      <c r="O103" s="168">
        <v>2.9790000000000001</v>
      </c>
      <c r="P103" s="168">
        <f>O103*H103</f>
        <v>1385.2350000000001</v>
      </c>
      <c r="Q103" s="168">
        <v>0</v>
      </c>
      <c r="R103" s="168">
        <f>Q103*H103</f>
        <v>0</v>
      </c>
      <c r="S103" s="168">
        <v>0</v>
      </c>
      <c r="T103" s="169">
        <f>S103*H103</f>
        <v>0</v>
      </c>
      <c r="AR103" s="23" t="s">
        <v>177</v>
      </c>
      <c r="AT103" s="23" t="s">
        <v>173</v>
      </c>
      <c r="AU103" s="23" t="s">
        <v>80</v>
      </c>
      <c r="AY103" s="23" t="s">
        <v>170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23" t="s">
        <v>77</v>
      </c>
      <c r="BK103" s="170">
        <f>ROUND(I103*H103,2)</f>
        <v>0</v>
      </c>
      <c r="BL103" s="23" t="s">
        <v>177</v>
      </c>
      <c r="BM103" s="23" t="s">
        <v>268</v>
      </c>
    </row>
    <row r="104" spans="2:65" s="12" customFormat="1" ht="13.5">
      <c r="B104" s="171"/>
      <c r="D104" s="172" t="s">
        <v>183</v>
      </c>
      <c r="E104" s="173" t="s">
        <v>5</v>
      </c>
      <c r="F104" s="174" t="s">
        <v>269</v>
      </c>
      <c r="H104" s="175">
        <v>93</v>
      </c>
      <c r="L104" s="171"/>
      <c r="M104" s="176"/>
      <c r="N104" s="177"/>
      <c r="O104" s="177"/>
      <c r="P104" s="177"/>
      <c r="Q104" s="177"/>
      <c r="R104" s="177"/>
      <c r="S104" s="177"/>
      <c r="T104" s="178"/>
      <c r="AT104" s="173" t="s">
        <v>183</v>
      </c>
      <c r="AU104" s="173" t="s">
        <v>80</v>
      </c>
      <c r="AV104" s="12" t="s">
        <v>80</v>
      </c>
      <c r="AW104" s="12" t="s">
        <v>34</v>
      </c>
      <c r="AX104" s="12" t="s">
        <v>70</v>
      </c>
      <c r="AY104" s="173" t="s">
        <v>170</v>
      </c>
    </row>
    <row r="105" spans="2:65" s="12" customFormat="1" ht="13.5">
      <c r="B105" s="171"/>
      <c r="D105" s="172" t="s">
        <v>183</v>
      </c>
      <c r="E105" s="173" t="s">
        <v>5</v>
      </c>
      <c r="F105" s="174" t="s">
        <v>270</v>
      </c>
      <c r="H105" s="175">
        <v>372</v>
      </c>
      <c r="L105" s="171"/>
      <c r="M105" s="176"/>
      <c r="N105" s="177"/>
      <c r="O105" s="177"/>
      <c r="P105" s="177"/>
      <c r="Q105" s="177"/>
      <c r="R105" s="177"/>
      <c r="S105" s="177"/>
      <c r="T105" s="178"/>
      <c r="AT105" s="173" t="s">
        <v>183</v>
      </c>
      <c r="AU105" s="173" t="s">
        <v>80</v>
      </c>
      <c r="AV105" s="12" t="s">
        <v>80</v>
      </c>
      <c r="AW105" s="12" t="s">
        <v>34</v>
      </c>
      <c r="AX105" s="12" t="s">
        <v>70</v>
      </c>
      <c r="AY105" s="173" t="s">
        <v>170</v>
      </c>
    </row>
    <row r="106" spans="2:65" s="13" customFormat="1" ht="13.5">
      <c r="B106" s="179"/>
      <c r="D106" s="172" t="s">
        <v>183</v>
      </c>
      <c r="E106" s="180" t="s">
        <v>5</v>
      </c>
      <c r="F106" s="181" t="s">
        <v>203</v>
      </c>
      <c r="H106" s="182">
        <v>465</v>
      </c>
      <c r="L106" s="179"/>
      <c r="M106" s="183"/>
      <c r="N106" s="184"/>
      <c r="O106" s="184"/>
      <c r="P106" s="184"/>
      <c r="Q106" s="184"/>
      <c r="R106" s="184"/>
      <c r="S106" s="184"/>
      <c r="T106" s="185"/>
      <c r="AT106" s="180" t="s">
        <v>183</v>
      </c>
      <c r="AU106" s="180" t="s">
        <v>80</v>
      </c>
      <c r="AV106" s="13" t="s">
        <v>177</v>
      </c>
      <c r="AW106" s="13" t="s">
        <v>34</v>
      </c>
      <c r="AX106" s="13" t="s">
        <v>77</v>
      </c>
      <c r="AY106" s="180" t="s">
        <v>170</v>
      </c>
    </row>
    <row r="107" spans="2:65" s="1" customFormat="1" ht="16.5" customHeight="1">
      <c r="B107" s="159"/>
      <c r="C107" s="160" t="s">
        <v>192</v>
      </c>
      <c r="D107" s="160" t="s">
        <v>173</v>
      </c>
      <c r="E107" s="161" t="s">
        <v>271</v>
      </c>
      <c r="F107" s="162" t="s">
        <v>272</v>
      </c>
      <c r="G107" s="163" t="s">
        <v>176</v>
      </c>
      <c r="H107" s="164">
        <v>682</v>
      </c>
      <c r="I107" s="165"/>
      <c r="J107" s="165">
        <f>ROUND(I107*H107,2)</f>
        <v>0</v>
      </c>
      <c r="K107" s="162" t="s">
        <v>181</v>
      </c>
      <c r="L107" s="37"/>
      <c r="M107" s="166" t="s">
        <v>5</v>
      </c>
      <c r="N107" s="167" t="s">
        <v>41</v>
      </c>
      <c r="O107" s="168">
        <v>3.14</v>
      </c>
      <c r="P107" s="168">
        <f>O107*H107</f>
        <v>2141.48</v>
      </c>
      <c r="Q107" s="168">
        <v>4.1739999999999999E-2</v>
      </c>
      <c r="R107" s="168">
        <f>Q107*H107</f>
        <v>28.46668</v>
      </c>
      <c r="S107" s="168">
        <v>0</v>
      </c>
      <c r="T107" s="169">
        <f>S107*H107</f>
        <v>0</v>
      </c>
      <c r="AR107" s="23" t="s">
        <v>177</v>
      </c>
      <c r="AT107" s="23" t="s">
        <v>173</v>
      </c>
      <c r="AU107" s="23" t="s">
        <v>80</v>
      </c>
      <c r="AY107" s="23" t="s">
        <v>170</v>
      </c>
      <c r="BE107" s="170">
        <f>IF(N107="základní",J107,0)</f>
        <v>0</v>
      </c>
      <c r="BF107" s="170">
        <f>IF(N107="snížená",J107,0)</f>
        <v>0</v>
      </c>
      <c r="BG107" s="170">
        <f>IF(N107="zákl. přenesená",J107,0)</f>
        <v>0</v>
      </c>
      <c r="BH107" s="170">
        <f>IF(N107="sníž. přenesená",J107,0)</f>
        <v>0</v>
      </c>
      <c r="BI107" s="170">
        <f>IF(N107="nulová",J107,0)</f>
        <v>0</v>
      </c>
      <c r="BJ107" s="23" t="s">
        <v>77</v>
      </c>
      <c r="BK107" s="170">
        <f>ROUND(I107*H107,2)</f>
        <v>0</v>
      </c>
      <c r="BL107" s="23" t="s">
        <v>177</v>
      </c>
      <c r="BM107" s="23" t="s">
        <v>273</v>
      </c>
    </row>
    <row r="108" spans="2:65" s="12" customFormat="1" ht="13.5">
      <c r="B108" s="171"/>
      <c r="D108" s="172" t="s">
        <v>183</v>
      </c>
      <c r="E108" s="173" t="s">
        <v>5</v>
      </c>
      <c r="F108" s="174" t="s">
        <v>274</v>
      </c>
      <c r="H108" s="175">
        <v>372</v>
      </c>
      <c r="L108" s="171"/>
      <c r="M108" s="176"/>
      <c r="N108" s="177"/>
      <c r="O108" s="177"/>
      <c r="P108" s="177"/>
      <c r="Q108" s="177"/>
      <c r="R108" s="177"/>
      <c r="S108" s="177"/>
      <c r="T108" s="178"/>
      <c r="AT108" s="173" t="s">
        <v>183</v>
      </c>
      <c r="AU108" s="173" t="s">
        <v>80</v>
      </c>
      <c r="AV108" s="12" t="s">
        <v>80</v>
      </c>
      <c r="AW108" s="12" t="s">
        <v>34</v>
      </c>
      <c r="AX108" s="12" t="s">
        <v>70</v>
      </c>
      <c r="AY108" s="173" t="s">
        <v>170</v>
      </c>
    </row>
    <row r="109" spans="2:65" s="12" customFormat="1" ht="13.5">
      <c r="B109" s="171"/>
      <c r="D109" s="172" t="s">
        <v>183</v>
      </c>
      <c r="E109" s="173" t="s">
        <v>5</v>
      </c>
      <c r="F109" s="174" t="s">
        <v>275</v>
      </c>
      <c r="H109" s="175">
        <v>310</v>
      </c>
      <c r="L109" s="171"/>
      <c r="M109" s="176"/>
      <c r="N109" s="177"/>
      <c r="O109" s="177"/>
      <c r="P109" s="177"/>
      <c r="Q109" s="177"/>
      <c r="R109" s="177"/>
      <c r="S109" s="177"/>
      <c r="T109" s="178"/>
      <c r="AT109" s="173" t="s">
        <v>183</v>
      </c>
      <c r="AU109" s="173" t="s">
        <v>80</v>
      </c>
      <c r="AV109" s="12" t="s">
        <v>80</v>
      </c>
      <c r="AW109" s="12" t="s">
        <v>34</v>
      </c>
      <c r="AX109" s="12" t="s">
        <v>70</v>
      </c>
      <c r="AY109" s="173" t="s">
        <v>170</v>
      </c>
    </row>
    <row r="110" spans="2:65" s="13" customFormat="1" ht="13.5">
      <c r="B110" s="179"/>
      <c r="D110" s="172" t="s">
        <v>183</v>
      </c>
      <c r="E110" s="180" t="s">
        <v>5</v>
      </c>
      <c r="F110" s="181" t="s">
        <v>203</v>
      </c>
      <c r="H110" s="182">
        <v>682</v>
      </c>
      <c r="L110" s="179"/>
      <c r="M110" s="183"/>
      <c r="N110" s="184"/>
      <c r="O110" s="184"/>
      <c r="P110" s="184"/>
      <c r="Q110" s="184"/>
      <c r="R110" s="184"/>
      <c r="S110" s="184"/>
      <c r="T110" s="185"/>
      <c r="AT110" s="180" t="s">
        <v>183</v>
      </c>
      <c r="AU110" s="180" t="s">
        <v>80</v>
      </c>
      <c r="AV110" s="13" t="s">
        <v>177</v>
      </c>
      <c r="AW110" s="13" t="s">
        <v>34</v>
      </c>
      <c r="AX110" s="13" t="s">
        <v>77</v>
      </c>
      <c r="AY110" s="180" t="s">
        <v>170</v>
      </c>
    </row>
    <row r="111" spans="2:65" s="1" customFormat="1" ht="16.5" customHeight="1">
      <c r="B111" s="159"/>
      <c r="C111" s="160" t="s">
        <v>197</v>
      </c>
      <c r="D111" s="160" t="s">
        <v>173</v>
      </c>
      <c r="E111" s="161" t="s">
        <v>276</v>
      </c>
      <c r="F111" s="162" t="s">
        <v>277</v>
      </c>
      <c r="G111" s="163" t="s">
        <v>176</v>
      </c>
      <c r="H111" s="164">
        <v>682</v>
      </c>
      <c r="I111" s="165"/>
      <c r="J111" s="165">
        <f>ROUND(I111*H111,2)</f>
        <v>0</v>
      </c>
      <c r="K111" s="162" t="s">
        <v>181</v>
      </c>
      <c r="L111" s="37"/>
      <c r="M111" s="166" t="s">
        <v>5</v>
      </c>
      <c r="N111" s="167" t="s">
        <v>41</v>
      </c>
      <c r="O111" s="168">
        <v>0.45</v>
      </c>
      <c r="P111" s="168">
        <f>O111*H111</f>
        <v>306.90000000000003</v>
      </c>
      <c r="Q111" s="168">
        <v>2.0000000000000002E-5</v>
      </c>
      <c r="R111" s="168">
        <f>Q111*H111</f>
        <v>1.3640000000000001E-2</v>
      </c>
      <c r="S111" s="168">
        <v>0</v>
      </c>
      <c r="T111" s="169">
        <f>S111*H111</f>
        <v>0</v>
      </c>
      <c r="AR111" s="23" t="s">
        <v>177</v>
      </c>
      <c r="AT111" s="23" t="s">
        <v>173</v>
      </c>
      <c r="AU111" s="23" t="s">
        <v>80</v>
      </c>
      <c r="AY111" s="23" t="s">
        <v>170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23" t="s">
        <v>77</v>
      </c>
      <c r="BK111" s="170">
        <f>ROUND(I111*H111,2)</f>
        <v>0</v>
      </c>
      <c r="BL111" s="23" t="s">
        <v>177</v>
      </c>
      <c r="BM111" s="23" t="s">
        <v>278</v>
      </c>
    </row>
    <row r="112" spans="2:65" s="1" customFormat="1" ht="16.5" customHeight="1">
      <c r="B112" s="159"/>
      <c r="C112" s="160" t="s">
        <v>204</v>
      </c>
      <c r="D112" s="160" t="s">
        <v>173</v>
      </c>
      <c r="E112" s="161" t="s">
        <v>279</v>
      </c>
      <c r="F112" s="162" t="s">
        <v>280</v>
      </c>
      <c r="G112" s="163" t="s">
        <v>227</v>
      </c>
      <c r="H112" s="164">
        <v>93</v>
      </c>
      <c r="I112" s="165"/>
      <c r="J112" s="165">
        <f>ROUND(I112*H112,2)</f>
        <v>0</v>
      </c>
      <c r="K112" s="162" t="s">
        <v>181</v>
      </c>
      <c r="L112" s="37"/>
      <c r="M112" s="166" t="s">
        <v>5</v>
      </c>
      <c r="N112" s="167" t="s">
        <v>41</v>
      </c>
      <c r="O112" s="168">
        <v>47.35</v>
      </c>
      <c r="P112" s="168">
        <f>O112*H112</f>
        <v>4403.55</v>
      </c>
      <c r="Q112" s="168">
        <v>1.04877</v>
      </c>
      <c r="R112" s="168">
        <f>Q112*H112</f>
        <v>97.535609999999991</v>
      </c>
      <c r="S112" s="168">
        <v>0</v>
      </c>
      <c r="T112" s="169">
        <f>S112*H112</f>
        <v>0</v>
      </c>
      <c r="AR112" s="23" t="s">
        <v>177</v>
      </c>
      <c r="AT112" s="23" t="s">
        <v>173</v>
      </c>
      <c r="AU112" s="23" t="s">
        <v>80</v>
      </c>
      <c r="AY112" s="23" t="s">
        <v>170</v>
      </c>
      <c r="BE112" s="170">
        <f>IF(N112="základní",J112,0)</f>
        <v>0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23" t="s">
        <v>77</v>
      </c>
      <c r="BK112" s="170">
        <f>ROUND(I112*H112,2)</f>
        <v>0</v>
      </c>
      <c r="BL112" s="23" t="s">
        <v>177</v>
      </c>
      <c r="BM112" s="23" t="s">
        <v>281</v>
      </c>
    </row>
    <row r="113" spans="2:65" s="12" customFormat="1" ht="13.5">
      <c r="B113" s="171"/>
      <c r="D113" s="172" t="s">
        <v>183</v>
      </c>
      <c r="E113" s="173" t="s">
        <v>5</v>
      </c>
      <c r="F113" s="174" t="s">
        <v>282</v>
      </c>
      <c r="H113" s="175">
        <v>18.600000000000001</v>
      </c>
      <c r="L113" s="171"/>
      <c r="M113" s="176"/>
      <c r="N113" s="177"/>
      <c r="O113" s="177"/>
      <c r="P113" s="177"/>
      <c r="Q113" s="177"/>
      <c r="R113" s="177"/>
      <c r="S113" s="177"/>
      <c r="T113" s="178"/>
      <c r="AT113" s="173" t="s">
        <v>183</v>
      </c>
      <c r="AU113" s="173" t="s">
        <v>80</v>
      </c>
      <c r="AV113" s="12" t="s">
        <v>80</v>
      </c>
      <c r="AW113" s="12" t="s">
        <v>34</v>
      </c>
      <c r="AX113" s="12" t="s">
        <v>70</v>
      </c>
      <c r="AY113" s="173" t="s">
        <v>170</v>
      </c>
    </row>
    <row r="114" spans="2:65" s="12" customFormat="1" ht="13.5">
      <c r="B114" s="171"/>
      <c r="D114" s="172" t="s">
        <v>183</v>
      </c>
      <c r="E114" s="173" t="s">
        <v>5</v>
      </c>
      <c r="F114" s="174" t="s">
        <v>283</v>
      </c>
      <c r="H114" s="175">
        <v>74.400000000000006</v>
      </c>
      <c r="L114" s="171"/>
      <c r="M114" s="176"/>
      <c r="N114" s="177"/>
      <c r="O114" s="177"/>
      <c r="P114" s="177"/>
      <c r="Q114" s="177"/>
      <c r="R114" s="177"/>
      <c r="S114" s="177"/>
      <c r="T114" s="178"/>
      <c r="AT114" s="173" t="s">
        <v>183</v>
      </c>
      <c r="AU114" s="173" t="s">
        <v>80</v>
      </c>
      <c r="AV114" s="12" t="s">
        <v>80</v>
      </c>
      <c r="AW114" s="12" t="s">
        <v>34</v>
      </c>
      <c r="AX114" s="12" t="s">
        <v>70</v>
      </c>
      <c r="AY114" s="173" t="s">
        <v>170</v>
      </c>
    </row>
    <row r="115" spans="2:65" s="13" customFormat="1" ht="13.5">
      <c r="B115" s="179"/>
      <c r="D115" s="172" t="s">
        <v>183</v>
      </c>
      <c r="E115" s="180" t="s">
        <v>5</v>
      </c>
      <c r="F115" s="181" t="s">
        <v>203</v>
      </c>
      <c r="H115" s="182">
        <v>93</v>
      </c>
      <c r="L115" s="179"/>
      <c r="M115" s="183"/>
      <c r="N115" s="184"/>
      <c r="O115" s="184"/>
      <c r="P115" s="184"/>
      <c r="Q115" s="184"/>
      <c r="R115" s="184"/>
      <c r="S115" s="184"/>
      <c r="T115" s="185"/>
      <c r="AT115" s="180" t="s">
        <v>183</v>
      </c>
      <c r="AU115" s="180" t="s">
        <v>80</v>
      </c>
      <c r="AV115" s="13" t="s">
        <v>177</v>
      </c>
      <c r="AW115" s="13" t="s">
        <v>34</v>
      </c>
      <c r="AX115" s="13" t="s">
        <v>77</v>
      </c>
      <c r="AY115" s="180" t="s">
        <v>170</v>
      </c>
    </row>
    <row r="116" spans="2:65" s="1" customFormat="1" ht="16.5" customHeight="1">
      <c r="B116" s="159"/>
      <c r="C116" s="160" t="s">
        <v>209</v>
      </c>
      <c r="D116" s="160" t="s">
        <v>173</v>
      </c>
      <c r="E116" s="161" t="s">
        <v>284</v>
      </c>
      <c r="F116" s="162" t="s">
        <v>285</v>
      </c>
      <c r="G116" s="163" t="s">
        <v>258</v>
      </c>
      <c r="H116" s="164">
        <v>52</v>
      </c>
      <c r="I116" s="165"/>
      <c r="J116" s="165">
        <f>ROUND(I116*H116,2)</f>
        <v>0</v>
      </c>
      <c r="K116" s="162" t="s">
        <v>181</v>
      </c>
      <c r="L116" s="37"/>
      <c r="M116" s="166" t="s">
        <v>5</v>
      </c>
      <c r="N116" s="167" t="s">
        <v>41</v>
      </c>
      <c r="O116" s="168">
        <v>0.15</v>
      </c>
      <c r="P116" s="168">
        <f>O116*H116</f>
        <v>7.8</v>
      </c>
      <c r="Q116" s="168">
        <v>1.9000000000000001E-4</v>
      </c>
      <c r="R116" s="168">
        <f>Q116*H116</f>
        <v>9.8799999999999999E-3</v>
      </c>
      <c r="S116" s="168">
        <v>0</v>
      </c>
      <c r="T116" s="169">
        <f>S116*H116</f>
        <v>0</v>
      </c>
      <c r="AR116" s="23" t="s">
        <v>177</v>
      </c>
      <c r="AT116" s="23" t="s">
        <v>173</v>
      </c>
      <c r="AU116" s="23" t="s">
        <v>80</v>
      </c>
      <c r="AY116" s="23" t="s">
        <v>170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23" t="s">
        <v>77</v>
      </c>
      <c r="BK116" s="170">
        <f>ROUND(I116*H116,2)</f>
        <v>0</v>
      </c>
      <c r="BL116" s="23" t="s">
        <v>177</v>
      </c>
      <c r="BM116" s="23" t="s">
        <v>286</v>
      </c>
    </row>
    <row r="117" spans="2:65" s="12" customFormat="1" ht="13.5">
      <c r="B117" s="171"/>
      <c r="D117" s="172" t="s">
        <v>183</v>
      </c>
      <c r="E117" s="173" t="s">
        <v>5</v>
      </c>
      <c r="F117" s="174" t="s">
        <v>287</v>
      </c>
      <c r="H117" s="175">
        <v>52</v>
      </c>
      <c r="L117" s="171"/>
      <c r="M117" s="176"/>
      <c r="N117" s="177"/>
      <c r="O117" s="177"/>
      <c r="P117" s="177"/>
      <c r="Q117" s="177"/>
      <c r="R117" s="177"/>
      <c r="S117" s="177"/>
      <c r="T117" s="178"/>
      <c r="AT117" s="173" t="s">
        <v>183</v>
      </c>
      <c r="AU117" s="173" t="s">
        <v>80</v>
      </c>
      <c r="AV117" s="12" t="s">
        <v>80</v>
      </c>
      <c r="AW117" s="12" t="s">
        <v>34</v>
      </c>
      <c r="AX117" s="12" t="s">
        <v>77</v>
      </c>
      <c r="AY117" s="173" t="s">
        <v>170</v>
      </c>
    </row>
    <row r="118" spans="2:65" s="12" customFormat="1" ht="13.5">
      <c r="B118" s="171"/>
      <c r="D118" s="172" t="s">
        <v>183</v>
      </c>
      <c r="E118" s="173" t="s">
        <v>5</v>
      </c>
      <c r="F118" s="174" t="s">
        <v>288</v>
      </c>
      <c r="H118" s="175">
        <v>52</v>
      </c>
      <c r="L118" s="171"/>
      <c r="M118" s="176"/>
      <c r="N118" s="177"/>
      <c r="O118" s="177"/>
      <c r="P118" s="177"/>
      <c r="Q118" s="177"/>
      <c r="R118" s="177"/>
      <c r="S118" s="177"/>
      <c r="T118" s="178"/>
      <c r="AT118" s="173" t="s">
        <v>183</v>
      </c>
      <c r="AU118" s="173" t="s">
        <v>80</v>
      </c>
      <c r="AV118" s="12" t="s">
        <v>80</v>
      </c>
      <c r="AW118" s="12" t="s">
        <v>34</v>
      </c>
      <c r="AX118" s="12" t="s">
        <v>70</v>
      </c>
      <c r="AY118" s="173" t="s">
        <v>170</v>
      </c>
    </row>
    <row r="119" spans="2:65" s="13" customFormat="1" ht="13.5">
      <c r="B119" s="179"/>
      <c r="D119" s="172" t="s">
        <v>183</v>
      </c>
      <c r="E119" s="180" t="s">
        <v>5</v>
      </c>
      <c r="F119" s="181" t="s">
        <v>203</v>
      </c>
      <c r="H119" s="182">
        <v>104</v>
      </c>
      <c r="L119" s="179"/>
      <c r="M119" s="183"/>
      <c r="N119" s="184"/>
      <c r="O119" s="184"/>
      <c r="P119" s="184"/>
      <c r="Q119" s="184"/>
      <c r="R119" s="184"/>
      <c r="S119" s="184"/>
      <c r="T119" s="185"/>
      <c r="AT119" s="180" t="s">
        <v>183</v>
      </c>
      <c r="AU119" s="180" t="s">
        <v>80</v>
      </c>
      <c r="AV119" s="13" t="s">
        <v>177</v>
      </c>
      <c r="AW119" s="13" t="s">
        <v>34</v>
      </c>
      <c r="AX119" s="13" t="s">
        <v>70</v>
      </c>
      <c r="AY119" s="180" t="s">
        <v>170</v>
      </c>
    </row>
    <row r="120" spans="2:65" s="1" customFormat="1" ht="16.5" customHeight="1">
      <c r="B120" s="159"/>
      <c r="C120" s="191" t="s">
        <v>171</v>
      </c>
      <c r="D120" s="191" t="s">
        <v>289</v>
      </c>
      <c r="E120" s="192" t="s">
        <v>290</v>
      </c>
      <c r="F120" s="193" t="s">
        <v>291</v>
      </c>
      <c r="G120" s="194" t="s">
        <v>176</v>
      </c>
      <c r="H120" s="195">
        <v>49.4</v>
      </c>
      <c r="I120" s="196"/>
      <c r="J120" s="196">
        <f>ROUND(I120*H120,2)</f>
        <v>0</v>
      </c>
      <c r="K120" s="193" t="s">
        <v>181</v>
      </c>
      <c r="L120" s="197"/>
      <c r="M120" s="198" t="s">
        <v>5</v>
      </c>
      <c r="N120" s="199" t="s">
        <v>41</v>
      </c>
      <c r="O120" s="168">
        <v>0</v>
      </c>
      <c r="P120" s="168">
        <f>O120*H120</f>
        <v>0</v>
      </c>
      <c r="Q120" s="168">
        <v>1.4999999999999999E-4</v>
      </c>
      <c r="R120" s="168">
        <f>Q120*H120</f>
        <v>7.4099999999999991E-3</v>
      </c>
      <c r="S120" s="168">
        <v>0</v>
      </c>
      <c r="T120" s="169">
        <f>S120*H120</f>
        <v>0</v>
      </c>
      <c r="AR120" s="23" t="s">
        <v>209</v>
      </c>
      <c r="AT120" s="23" t="s">
        <v>289</v>
      </c>
      <c r="AU120" s="23" t="s">
        <v>80</v>
      </c>
      <c r="AY120" s="23" t="s">
        <v>170</v>
      </c>
      <c r="BE120" s="170">
        <f>IF(N120="základní",J120,0)</f>
        <v>0</v>
      </c>
      <c r="BF120" s="170">
        <f>IF(N120="snížená",J120,0)</f>
        <v>0</v>
      </c>
      <c r="BG120" s="170">
        <f>IF(N120="zákl. přenesená",J120,0)</f>
        <v>0</v>
      </c>
      <c r="BH120" s="170">
        <f>IF(N120="sníž. přenesená",J120,0)</f>
        <v>0</v>
      </c>
      <c r="BI120" s="170">
        <f>IF(N120="nulová",J120,0)</f>
        <v>0</v>
      </c>
      <c r="BJ120" s="23" t="s">
        <v>77</v>
      </c>
      <c r="BK120" s="170">
        <f>ROUND(I120*H120,2)</f>
        <v>0</v>
      </c>
      <c r="BL120" s="23" t="s">
        <v>177</v>
      </c>
      <c r="BM120" s="23" t="s">
        <v>292</v>
      </c>
    </row>
    <row r="121" spans="2:65" s="1" customFormat="1" ht="27">
      <c r="B121" s="37"/>
      <c r="D121" s="172" t="s">
        <v>234</v>
      </c>
      <c r="F121" s="186" t="s">
        <v>293</v>
      </c>
      <c r="L121" s="37"/>
      <c r="M121" s="187"/>
      <c r="N121" s="38"/>
      <c r="O121" s="38"/>
      <c r="P121" s="38"/>
      <c r="Q121" s="38"/>
      <c r="R121" s="38"/>
      <c r="S121" s="38"/>
      <c r="T121" s="66"/>
      <c r="AT121" s="23" t="s">
        <v>234</v>
      </c>
      <c r="AU121" s="23" t="s">
        <v>80</v>
      </c>
    </row>
    <row r="122" spans="2:65" s="12" customFormat="1" ht="13.5">
      <c r="B122" s="171"/>
      <c r="D122" s="172" t="s">
        <v>183</v>
      </c>
      <c r="E122" s="173" t="s">
        <v>5</v>
      </c>
      <c r="F122" s="174" t="s">
        <v>294</v>
      </c>
      <c r="H122" s="175">
        <v>11.9</v>
      </c>
      <c r="L122" s="171"/>
      <c r="M122" s="176"/>
      <c r="N122" s="177"/>
      <c r="O122" s="177"/>
      <c r="P122" s="177"/>
      <c r="Q122" s="177"/>
      <c r="R122" s="177"/>
      <c r="S122" s="177"/>
      <c r="T122" s="178"/>
      <c r="AT122" s="173" t="s">
        <v>183</v>
      </c>
      <c r="AU122" s="173" t="s">
        <v>80</v>
      </c>
      <c r="AV122" s="12" t="s">
        <v>80</v>
      </c>
      <c r="AW122" s="12" t="s">
        <v>34</v>
      </c>
      <c r="AX122" s="12" t="s">
        <v>70</v>
      </c>
      <c r="AY122" s="173" t="s">
        <v>170</v>
      </c>
    </row>
    <row r="123" spans="2:65" s="12" customFormat="1" ht="13.5">
      <c r="B123" s="171"/>
      <c r="D123" s="172" t="s">
        <v>183</v>
      </c>
      <c r="E123" s="173" t="s">
        <v>5</v>
      </c>
      <c r="F123" s="174" t="s">
        <v>295</v>
      </c>
      <c r="H123" s="175">
        <v>37.5</v>
      </c>
      <c r="L123" s="171"/>
      <c r="M123" s="176"/>
      <c r="N123" s="177"/>
      <c r="O123" s="177"/>
      <c r="P123" s="177"/>
      <c r="Q123" s="177"/>
      <c r="R123" s="177"/>
      <c r="S123" s="177"/>
      <c r="T123" s="178"/>
      <c r="AT123" s="173" t="s">
        <v>183</v>
      </c>
      <c r="AU123" s="173" t="s">
        <v>80</v>
      </c>
      <c r="AV123" s="12" t="s">
        <v>80</v>
      </c>
      <c r="AW123" s="12" t="s">
        <v>34</v>
      </c>
      <c r="AX123" s="12" t="s">
        <v>70</v>
      </c>
      <c r="AY123" s="173" t="s">
        <v>170</v>
      </c>
    </row>
    <row r="124" spans="2:65" s="13" customFormat="1" ht="13.5">
      <c r="B124" s="179"/>
      <c r="D124" s="172" t="s">
        <v>183</v>
      </c>
      <c r="E124" s="180" t="s">
        <v>5</v>
      </c>
      <c r="F124" s="181" t="s">
        <v>203</v>
      </c>
      <c r="H124" s="182">
        <v>49.4</v>
      </c>
      <c r="L124" s="179"/>
      <c r="M124" s="183"/>
      <c r="N124" s="184"/>
      <c r="O124" s="184"/>
      <c r="P124" s="184"/>
      <c r="Q124" s="184"/>
      <c r="R124" s="184"/>
      <c r="S124" s="184"/>
      <c r="T124" s="185"/>
      <c r="AT124" s="180" t="s">
        <v>183</v>
      </c>
      <c r="AU124" s="180" t="s">
        <v>80</v>
      </c>
      <c r="AV124" s="13" t="s">
        <v>177</v>
      </c>
      <c r="AW124" s="13" t="s">
        <v>34</v>
      </c>
      <c r="AX124" s="13" t="s">
        <v>77</v>
      </c>
      <c r="AY124" s="180" t="s">
        <v>170</v>
      </c>
    </row>
    <row r="125" spans="2:65" s="1" customFormat="1" ht="16.5" customHeight="1">
      <c r="B125" s="159"/>
      <c r="C125" s="160" t="s">
        <v>218</v>
      </c>
      <c r="D125" s="160" t="s">
        <v>173</v>
      </c>
      <c r="E125" s="161" t="s">
        <v>296</v>
      </c>
      <c r="F125" s="162" t="s">
        <v>297</v>
      </c>
      <c r="G125" s="163" t="s">
        <v>258</v>
      </c>
      <c r="H125" s="164">
        <v>1860</v>
      </c>
      <c r="I125" s="165"/>
      <c r="J125" s="165">
        <f>ROUND(I125*H125,2)</f>
        <v>0</v>
      </c>
      <c r="K125" s="162" t="s">
        <v>5</v>
      </c>
      <c r="L125" s="37"/>
      <c r="M125" s="166" t="s">
        <v>5</v>
      </c>
      <c r="N125" s="167" t="s">
        <v>41</v>
      </c>
      <c r="O125" s="168">
        <v>0.14000000000000001</v>
      </c>
      <c r="P125" s="168">
        <f>O125*H125</f>
        <v>260.40000000000003</v>
      </c>
      <c r="Q125" s="168">
        <v>8.0900000000000004E-4</v>
      </c>
      <c r="R125" s="168">
        <f>Q125*H125</f>
        <v>1.50474</v>
      </c>
      <c r="S125" s="168">
        <v>0</v>
      </c>
      <c r="T125" s="169">
        <f>S125*H125</f>
        <v>0</v>
      </c>
      <c r="AR125" s="23" t="s">
        <v>177</v>
      </c>
      <c r="AT125" s="23" t="s">
        <v>173</v>
      </c>
      <c r="AU125" s="23" t="s">
        <v>80</v>
      </c>
      <c r="AY125" s="23" t="s">
        <v>170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23" t="s">
        <v>77</v>
      </c>
      <c r="BK125" s="170">
        <f>ROUND(I125*H125,2)</f>
        <v>0</v>
      </c>
      <c r="BL125" s="23" t="s">
        <v>177</v>
      </c>
      <c r="BM125" s="23" t="s">
        <v>298</v>
      </c>
    </row>
    <row r="126" spans="2:65" s="12" customFormat="1" ht="13.5">
      <c r="B126" s="171"/>
      <c r="D126" s="172" t="s">
        <v>183</v>
      </c>
      <c r="E126" s="173" t="s">
        <v>5</v>
      </c>
      <c r="F126" s="174" t="s">
        <v>299</v>
      </c>
      <c r="H126" s="175">
        <v>1860</v>
      </c>
      <c r="L126" s="171"/>
      <c r="M126" s="176"/>
      <c r="N126" s="177"/>
      <c r="O126" s="177"/>
      <c r="P126" s="177"/>
      <c r="Q126" s="177"/>
      <c r="R126" s="177"/>
      <c r="S126" s="177"/>
      <c r="T126" s="178"/>
      <c r="AT126" s="173" t="s">
        <v>183</v>
      </c>
      <c r="AU126" s="173" t="s">
        <v>80</v>
      </c>
      <c r="AV126" s="12" t="s">
        <v>80</v>
      </c>
      <c r="AW126" s="12" t="s">
        <v>34</v>
      </c>
      <c r="AX126" s="12" t="s">
        <v>77</v>
      </c>
      <c r="AY126" s="173" t="s">
        <v>170</v>
      </c>
    </row>
    <row r="127" spans="2:65" s="11" customFormat="1" ht="29.85" customHeight="1">
      <c r="B127" s="147"/>
      <c r="D127" s="148" t="s">
        <v>69</v>
      </c>
      <c r="E127" s="157" t="s">
        <v>192</v>
      </c>
      <c r="F127" s="157" t="s">
        <v>300</v>
      </c>
      <c r="J127" s="158">
        <f>BK127</f>
        <v>0</v>
      </c>
      <c r="L127" s="147"/>
      <c r="M127" s="151"/>
      <c r="N127" s="152"/>
      <c r="O127" s="152"/>
      <c r="P127" s="153">
        <f>SUM(P128:P133)</f>
        <v>486.01800000000003</v>
      </c>
      <c r="Q127" s="152"/>
      <c r="R127" s="153">
        <f>SUM(R128:R133)</f>
        <v>142.94844000000001</v>
      </c>
      <c r="S127" s="152"/>
      <c r="T127" s="154">
        <f>SUM(T128:T133)</f>
        <v>0</v>
      </c>
      <c r="AR127" s="148" t="s">
        <v>77</v>
      </c>
      <c r="AT127" s="155" t="s">
        <v>69</v>
      </c>
      <c r="AU127" s="155" t="s">
        <v>77</v>
      </c>
      <c r="AY127" s="148" t="s">
        <v>170</v>
      </c>
      <c r="BK127" s="156">
        <f>SUM(BK128:BK133)</f>
        <v>0</v>
      </c>
    </row>
    <row r="128" spans="2:65" s="1" customFormat="1" ht="25.5" customHeight="1">
      <c r="B128" s="159"/>
      <c r="C128" s="160" t="s">
        <v>224</v>
      </c>
      <c r="D128" s="160" t="s">
        <v>173</v>
      </c>
      <c r="E128" s="161" t="s">
        <v>301</v>
      </c>
      <c r="F128" s="162" t="s">
        <v>302</v>
      </c>
      <c r="G128" s="163" t="s">
        <v>176</v>
      </c>
      <c r="H128" s="164">
        <v>558</v>
      </c>
      <c r="I128" s="165"/>
      <c r="J128" s="165">
        <f>ROUND(I128*H128,2)</f>
        <v>0</v>
      </c>
      <c r="K128" s="162" t="s">
        <v>181</v>
      </c>
      <c r="L128" s="37"/>
      <c r="M128" s="166" t="s">
        <v>5</v>
      </c>
      <c r="N128" s="167" t="s">
        <v>41</v>
      </c>
      <c r="O128" s="168">
        <v>7.0000000000000007E-2</v>
      </c>
      <c r="P128" s="168">
        <f>O128*H128</f>
        <v>39.06</v>
      </c>
      <c r="Q128" s="168">
        <v>0.15826000000000001</v>
      </c>
      <c r="R128" s="168">
        <f>Q128*H128</f>
        <v>88.309080000000009</v>
      </c>
      <c r="S128" s="168">
        <v>0</v>
      </c>
      <c r="T128" s="169">
        <f>S128*H128</f>
        <v>0</v>
      </c>
      <c r="AR128" s="23" t="s">
        <v>177</v>
      </c>
      <c r="AT128" s="23" t="s">
        <v>173</v>
      </c>
      <c r="AU128" s="23" t="s">
        <v>80</v>
      </c>
      <c r="AY128" s="23" t="s">
        <v>170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23" t="s">
        <v>77</v>
      </c>
      <c r="BK128" s="170">
        <f>ROUND(I128*H128,2)</f>
        <v>0</v>
      </c>
      <c r="BL128" s="23" t="s">
        <v>177</v>
      </c>
      <c r="BM128" s="23" t="s">
        <v>303</v>
      </c>
    </row>
    <row r="129" spans="2:65" s="12" customFormat="1" ht="13.5">
      <c r="B129" s="171"/>
      <c r="D129" s="172" t="s">
        <v>183</v>
      </c>
      <c r="E129" s="173" t="s">
        <v>5</v>
      </c>
      <c r="F129" s="174" t="s">
        <v>304</v>
      </c>
      <c r="H129" s="175">
        <v>248</v>
      </c>
      <c r="L129" s="171"/>
      <c r="M129" s="176"/>
      <c r="N129" s="177"/>
      <c r="O129" s="177"/>
      <c r="P129" s="177"/>
      <c r="Q129" s="177"/>
      <c r="R129" s="177"/>
      <c r="S129" s="177"/>
      <c r="T129" s="178"/>
      <c r="AT129" s="173" t="s">
        <v>183</v>
      </c>
      <c r="AU129" s="173" t="s">
        <v>80</v>
      </c>
      <c r="AV129" s="12" t="s">
        <v>80</v>
      </c>
      <c r="AW129" s="12" t="s">
        <v>34</v>
      </c>
      <c r="AX129" s="12" t="s">
        <v>70</v>
      </c>
      <c r="AY129" s="173" t="s">
        <v>170</v>
      </c>
    </row>
    <row r="130" spans="2:65" s="12" customFormat="1" ht="13.5">
      <c r="B130" s="171"/>
      <c r="D130" s="172" t="s">
        <v>183</v>
      </c>
      <c r="E130" s="173" t="s">
        <v>5</v>
      </c>
      <c r="F130" s="174" t="s">
        <v>305</v>
      </c>
      <c r="H130" s="175">
        <v>310</v>
      </c>
      <c r="L130" s="171"/>
      <c r="M130" s="176"/>
      <c r="N130" s="177"/>
      <c r="O130" s="177"/>
      <c r="P130" s="177"/>
      <c r="Q130" s="177"/>
      <c r="R130" s="177"/>
      <c r="S130" s="177"/>
      <c r="T130" s="178"/>
      <c r="AT130" s="173" t="s">
        <v>183</v>
      </c>
      <c r="AU130" s="173" t="s">
        <v>80</v>
      </c>
      <c r="AV130" s="12" t="s">
        <v>80</v>
      </c>
      <c r="AW130" s="12" t="s">
        <v>34</v>
      </c>
      <c r="AX130" s="12" t="s">
        <v>70</v>
      </c>
      <c r="AY130" s="173" t="s">
        <v>170</v>
      </c>
    </row>
    <row r="131" spans="2:65" s="13" customFormat="1" ht="13.5">
      <c r="B131" s="179"/>
      <c r="D131" s="172" t="s">
        <v>183</v>
      </c>
      <c r="E131" s="180" t="s">
        <v>5</v>
      </c>
      <c r="F131" s="181" t="s">
        <v>203</v>
      </c>
      <c r="H131" s="182">
        <v>558</v>
      </c>
      <c r="L131" s="179"/>
      <c r="M131" s="183"/>
      <c r="N131" s="184"/>
      <c r="O131" s="184"/>
      <c r="P131" s="184"/>
      <c r="Q131" s="184"/>
      <c r="R131" s="184"/>
      <c r="S131" s="184"/>
      <c r="T131" s="185"/>
      <c r="AT131" s="180" t="s">
        <v>183</v>
      </c>
      <c r="AU131" s="180" t="s">
        <v>80</v>
      </c>
      <c r="AV131" s="13" t="s">
        <v>177</v>
      </c>
      <c r="AW131" s="13" t="s">
        <v>34</v>
      </c>
      <c r="AX131" s="13" t="s">
        <v>77</v>
      </c>
      <c r="AY131" s="180" t="s">
        <v>170</v>
      </c>
    </row>
    <row r="132" spans="2:65" s="1" customFormat="1" ht="25.5" customHeight="1">
      <c r="B132" s="159"/>
      <c r="C132" s="160" t="s">
        <v>230</v>
      </c>
      <c r="D132" s="160" t="s">
        <v>173</v>
      </c>
      <c r="E132" s="161" t="s">
        <v>306</v>
      </c>
      <c r="F132" s="162" t="s">
        <v>307</v>
      </c>
      <c r="G132" s="163" t="s">
        <v>176</v>
      </c>
      <c r="H132" s="164">
        <v>558</v>
      </c>
      <c r="I132" s="165"/>
      <c r="J132" s="165">
        <f>ROUND(I132*H132,2)</f>
        <v>0</v>
      </c>
      <c r="K132" s="162" t="s">
        <v>181</v>
      </c>
      <c r="L132" s="37"/>
      <c r="M132" s="166" t="s">
        <v>5</v>
      </c>
      <c r="N132" s="167" t="s">
        <v>41</v>
      </c>
      <c r="O132" s="168">
        <v>0.71</v>
      </c>
      <c r="P132" s="168">
        <f>O132*H132</f>
        <v>396.18</v>
      </c>
      <c r="Q132" s="168">
        <v>9.7919999999999993E-2</v>
      </c>
      <c r="R132" s="168">
        <f>Q132*H132</f>
        <v>54.639359999999996</v>
      </c>
      <c r="S132" s="168">
        <v>0</v>
      </c>
      <c r="T132" s="169">
        <f>S132*H132</f>
        <v>0</v>
      </c>
      <c r="AR132" s="23" t="s">
        <v>177</v>
      </c>
      <c r="AT132" s="23" t="s">
        <v>173</v>
      </c>
      <c r="AU132" s="23" t="s">
        <v>80</v>
      </c>
      <c r="AY132" s="23" t="s">
        <v>170</v>
      </c>
      <c r="BE132" s="170">
        <f>IF(N132="základní",J132,0)</f>
        <v>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23" t="s">
        <v>77</v>
      </c>
      <c r="BK132" s="170">
        <f>ROUND(I132*H132,2)</f>
        <v>0</v>
      </c>
      <c r="BL132" s="23" t="s">
        <v>177</v>
      </c>
      <c r="BM132" s="23" t="s">
        <v>308</v>
      </c>
    </row>
    <row r="133" spans="2:65" s="1" customFormat="1" ht="16.5" customHeight="1">
      <c r="B133" s="159"/>
      <c r="C133" s="160" t="s">
        <v>237</v>
      </c>
      <c r="D133" s="160" t="s">
        <v>173</v>
      </c>
      <c r="E133" s="161" t="s">
        <v>309</v>
      </c>
      <c r="F133" s="162" t="s">
        <v>310</v>
      </c>
      <c r="G133" s="163" t="s">
        <v>176</v>
      </c>
      <c r="H133" s="164">
        <v>558</v>
      </c>
      <c r="I133" s="165"/>
      <c r="J133" s="165">
        <f>ROUND(I133*H133,2)</f>
        <v>0</v>
      </c>
      <c r="K133" s="162" t="s">
        <v>181</v>
      </c>
      <c r="L133" s="37"/>
      <c r="M133" s="166" t="s">
        <v>5</v>
      </c>
      <c r="N133" s="167" t="s">
        <v>41</v>
      </c>
      <c r="O133" s="168">
        <v>9.0999999999999998E-2</v>
      </c>
      <c r="P133" s="168">
        <f>O133*H133</f>
        <v>50.777999999999999</v>
      </c>
      <c r="Q133" s="168">
        <v>0</v>
      </c>
      <c r="R133" s="168">
        <f>Q133*H133</f>
        <v>0</v>
      </c>
      <c r="S133" s="168">
        <v>0</v>
      </c>
      <c r="T133" s="169">
        <f>S133*H133</f>
        <v>0</v>
      </c>
      <c r="AR133" s="23" t="s">
        <v>177</v>
      </c>
      <c r="AT133" s="23" t="s">
        <v>173</v>
      </c>
      <c r="AU133" s="23" t="s">
        <v>80</v>
      </c>
      <c r="AY133" s="23" t="s">
        <v>170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23" t="s">
        <v>77</v>
      </c>
      <c r="BK133" s="170">
        <f>ROUND(I133*H133,2)</f>
        <v>0</v>
      </c>
      <c r="BL133" s="23" t="s">
        <v>177</v>
      </c>
      <c r="BM133" s="23" t="s">
        <v>311</v>
      </c>
    </row>
    <row r="134" spans="2:65" s="11" customFormat="1" ht="29.85" customHeight="1">
      <c r="B134" s="147"/>
      <c r="D134" s="148" t="s">
        <v>69</v>
      </c>
      <c r="E134" s="157" t="s">
        <v>197</v>
      </c>
      <c r="F134" s="157" t="s">
        <v>312</v>
      </c>
      <c r="J134" s="158">
        <f>BK134</f>
        <v>0</v>
      </c>
      <c r="L134" s="147"/>
      <c r="M134" s="151"/>
      <c r="N134" s="152"/>
      <c r="O134" s="152"/>
      <c r="P134" s="153">
        <f>SUM(P135:P136)</f>
        <v>6.2899199999999995</v>
      </c>
      <c r="Q134" s="152"/>
      <c r="R134" s="153">
        <f>SUM(R135:R136)</f>
        <v>1.3628159999999999E-2</v>
      </c>
      <c r="S134" s="152"/>
      <c r="T134" s="154">
        <f>SUM(T135:T136)</f>
        <v>0</v>
      </c>
      <c r="AR134" s="148" t="s">
        <v>77</v>
      </c>
      <c r="AT134" s="155" t="s">
        <v>69</v>
      </c>
      <c r="AU134" s="155" t="s">
        <v>77</v>
      </c>
      <c r="AY134" s="148" t="s">
        <v>170</v>
      </c>
      <c r="BK134" s="156">
        <f>SUM(BK135:BK136)</f>
        <v>0</v>
      </c>
    </row>
    <row r="135" spans="2:65" s="1" customFormat="1" ht="16.5" customHeight="1">
      <c r="B135" s="159"/>
      <c r="C135" s="160" t="s">
        <v>313</v>
      </c>
      <c r="D135" s="160" t="s">
        <v>173</v>
      </c>
      <c r="E135" s="161" t="s">
        <v>314</v>
      </c>
      <c r="F135" s="162" t="s">
        <v>315</v>
      </c>
      <c r="G135" s="163" t="s">
        <v>176</v>
      </c>
      <c r="H135" s="164">
        <v>26.207999999999998</v>
      </c>
      <c r="I135" s="165"/>
      <c r="J135" s="165">
        <f>ROUND(I135*H135,2)</f>
        <v>0</v>
      </c>
      <c r="K135" s="162" t="s">
        <v>181</v>
      </c>
      <c r="L135" s="37"/>
      <c r="M135" s="166" t="s">
        <v>5</v>
      </c>
      <c r="N135" s="167" t="s">
        <v>41</v>
      </c>
      <c r="O135" s="168">
        <v>0.24</v>
      </c>
      <c r="P135" s="168">
        <f>O135*H135</f>
        <v>6.2899199999999995</v>
      </c>
      <c r="Q135" s="168">
        <v>5.1999999999999995E-4</v>
      </c>
      <c r="R135" s="168">
        <f>Q135*H135</f>
        <v>1.3628159999999999E-2</v>
      </c>
      <c r="S135" s="168">
        <v>0</v>
      </c>
      <c r="T135" s="169">
        <f>S135*H135</f>
        <v>0</v>
      </c>
      <c r="AR135" s="23" t="s">
        <v>177</v>
      </c>
      <c r="AT135" s="23" t="s">
        <v>173</v>
      </c>
      <c r="AU135" s="23" t="s">
        <v>80</v>
      </c>
      <c r="AY135" s="23" t="s">
        <v>170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23" t="s">
        <v>77</v>
      </c>
      <c r="BK135" s="170">
        <f>ROUND(I135*H135,2)</f>
        <v>0</v>
      </c>
      <c r="BL135" s="23" t="s">
        <v>177</v>
      </c>
      <c r="BM135" s="23" t="s">
        <v>316</v>
      </c>
    </row>
    <row r="136" spans="2:65" s="12" customFormat="1" ht="13.5">
      <c r="B136" s="171"/>
      <c r="D136" s="172" t="s">
        <v>183</v>
      </c>
      <c r="E136" s="173" t="s">
        <v>5</v>
      </c>
      <c r="F136" s="174" t="s">
        <v>317</v>
      </c>
      <c r="H136" s="175">
        <v>26.207999999999998</v>
      </c>
      <c r="L136" s="171"/>
      <c r="M136" s="176"/>
      <c r="N136" s="177"/>
      <c r="O136" s="177"/>
      <c r="P136" s="177"/>
      <c r="Q136" s="177"/>
      <c r="R136" s="177"/>
      <c r="S136" s="177"/>
      <c r="T136" s="178"/>
      <c r="AT136" s="173" t="s">
        <v>183</v>
      </c>
      <c r="AU136" s="173" t="s">
        <v>80</v>
      </c>
      <c r="AV136" s="12" t="s">
        <v>80</v>
      </c>
      <c r="AW136" s="12" t="s">
        <v>34</v>
      </c>
      <c r="AX136" s="12" t="s">
        <v>77</v>
      </c>
      <c r="AY136" s="173" t="s">
        <v>170</v>
      </c>
    </row>
    <row r="137" spans="2:65" s="11" customFormat="1" ht="29.85" customHeight="1">
      <c r="B137" s="147"/>
      <c r="D137" s="148" t="s">
        <v>69</v>
      </c>
      <c r="E137" s="157" t="s">
        <v>171</v>
      </c>
      <c r="F137" s="157" t="s">
        <v>172</v>
      </c>
      <c r="J137" s="158">
        <f>BK137</f>
        <v>0</v>
      </c>
      <c r="L137" s="147"/>
      <c r="M137" s="151"/>
      <c r="N137" s="152"/>
      <c r="O137" s="152"/>
      <c r="P137" s="153">
        <f>SUM(P138:P156)</f>
        <v>11812.803999999998</v>
      </c>
      <c r="Q137" s="152"/>
      <c r="R137" s="153">
        <f>SUM(R138:R156)</f>
        <v>217.02467999999999</v>
      </c>
      <c r="S137" s="152"/>
      <c r="T137" s="154">
        <f>SUM(T138:T156)</f>
        <v>1162.1299999999999</v>
      </c>
      <c r="AR137" s="148" t="s">
        <v>77</v>
      </c>
      <c r="AT137" s="155" t="s">
        <v>69</v>
      </c>
      <c r="AU137" s="155" t="s">
        <v>77</v>
      </c>
      <c r="AY137" s="148" t="s">
        <v>170</v>
      </c>
      <c r="BK137" s="156">
        <f>SUM(BK138:BK156)</f>
        <v>0</v>
      </c>
    </row>
    <row r="138" spans="2:65" s="1" customFormat="1" ht="25.5" customHeight="1">
      <c r="B138" s="159"/>
      <c r="C138" s="160" t="s">
        <v>11</v>
      </c>
      <c r="D138" s="160" t="s">
        <v>173</v>
      </c>
      <c r="E138" s="161" t="s">
        <v>318</v>
      </c>
      <c r="F138" s="162" t="s">
        <v>319</v>
      </c>
      <c r="G138" s="163" t="s">
        <v>258</v>
      </c>
      <c r="H138" s="164">
        <v>310</v>
      </c>
      <c r="I138" s="165"/>
      <c r="J138" s="165">
        <f>ROUND(I138*H138,2)</f>
        <v>0</v>
      </c>
      <c r="K138" s="162" t="s">
        <v>5</v>
      </c>
      <c r="L138" s="37"/>
      <c r="M138" s="166" t="s">
        <v>5</v>
      </c>
      <c r="N138" s="167" t="s">
        <v>41</v>
      </c>
      <c r="O138" s="168">
        <v>3.2549999999999999</v>
      </c>
      <c r="P138" s="168">
        <f>O138*H138</f>
        <v>1009.05</v>
      </c>
      <c r="Q138" s="168">
        <v>1.17E-3</v>
      </c>
      <c r="R138" s="168">
        <f>Q138*H138</f>
        <v>0.36270000000000002</v>
      </c>
      <c r="S138" s="168">
        <v>0</v>
      </c>
      <c r="T138" s="169">
        <f>S138*H138</f>
        <v>0</v>
      </c>
      <c r="AR138" s="23" t="s">
        <v>177</v>
      </c>
      <c r="AT138" s="23" t="s">
        <v>173</v>
      </c>
      <c r="AU138" s="23" t="s">
        <v>80</v>
      </c>
      <c r="AY138" s="23" t="s">
        <v>170</v>
      </c>
      <c r="BE138" s="170">
        <f>IF(N138="základní",J138,0)</f>
        <v>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23" t="s">
        <v>77</v>
      </c>
      <c r="BK138" s="170">
        <f>ROUND(I138*H138,2)</f>
        <v>0</v>
      </c>
      <c r="BL138" s="23" t="s">
        <v>177</v>
      </c>
      <c r="BM138" s="23" t="s">
        <v>320</v>
      </c>
    </row>
    <row r="139" spans="2:65" s="1" customFormat="1" ht="25.5" customHeight="1">
      <c r="B139" s="159"/>
      <c r="C139" s="160" t="s">
        <v>321</v>
      </c>
      <c r="D139" s="160" t="s">
        <v>173</v>
      </c>
      <c r="E139" s="161" t="s">
        <v>322</v>
      </c>
      <c r="F139" s="162" t="s">
        <v>323</v>
      </c>
      <c r="G139" s="163" t="s">
        <v>258</v>
      </c>
      <c r="H139" s="164">
        <v>620</v>
      </c>
      <c r="I139" s="165"/>
      <c r="J139" s="165">
        <f>ROUND(I139*H139,2)</f>
        <v>0</v>
      </c>
      <c r="K139" s="162" t="s">
        <v>181</v>
      </c>
      <c r="L139" s="37"/>
      <c r="M139" s="166" t="s">
        <v>5</v>
      </c>
      <c r="N139" s="167" t="s">
        <v>41</v>
      </c>
      <c r="O139" s="168">
        <v>0.439</v>
      </c>
      <c r="P139" s="168">
        <f>O139*H139</f>
        <v>272.18</v>
      </c>
      <c r="Q139" s="168">
        <v>5.1049999999999998E-2</v>
      </c>
      <c r="R139" s="168">
        <f>Q139*H139</f>
        <v>31.651</v>
      </c>
      <c r="S139" s="168">
        <v>0</v>
      </c>
      <c r="T139" s="169">
        <f>S139*H139</f>
        <v>0</v>
      </c>
      <c r="AR139" s="23" t="s">
        <v>177</v>
      </c>
      <c r="AT139" s="23" t="s">
        <v>173</v>
      </c>
      <c r="AU139" s="23" t="s">
        <v>80</v>
      </c>
      <c r="AY139" s="23" t="s">
        <v>170</v>
      </c>
      <c r="BE139" s="170">
        <f>IF(N139="základní",J139,0)</f>
        <v>0</v>
      </c>
      <c r="BF139" s="170">
        <f>IF(N139="snížená",J139,0)</f>
        <v>0</v>
      </c>
      <c r="BG139" s="170">
        <f>IF(N139="zákl. přenesená",J139,0)</f>
        <v>0</v>
      </c>
      <c r="BH139" s="170">
        <f>IF(N139="sníž. přenesená",J139,0)</f>
        <v>0</v>
      </c>
      <c r="BI139" s="170">
        <f>IF(N139="nulová",J139,0)</f>
        <v>0</v>
      </c>
      <c r="BJ139" s="23" t="s">
        <v>77</v>
      </c>
      <c r="BK139" s="170">
        <f>ROUND(I139*H139,2)</f>
        <v>0</v>
      </c>
      <c r="BL139" s="23" t="s">
        <v>177</v>
      </c>
      <c r="BM139" s="23" t="s">
        <v>324</v>
      </c>
    </row>
    <row r="140" spans="2:65" s="1" customFormat="1" ht="25.5" customHeight="1">
      <c r="B140" s="159"/>
      <c r="C140" s="160" t="s">
        <v>325</v>
      </c>
      <c r="D140" s="160" t="s">
        <v>173</v>
      </c>
      <c r="E140" s="161" t="s">
        <v>326</v>
      </c>
      <c r="F140" s="162" t="s">
        <v>327</v>
      </c>
      <c r="G140" s="163" t="s">
        <v>258</v>
      </c>
      <c r="H140" s="164">
        <v>1260</v>
      </c>
      <c r="I140" s="165"/>
      <c r="J140" s="165">
        <f>ROUND(I140*H140,2)</f>
        <v>0</v>
      </c>
      <c r="K140" s="162" t="s">
        <v>181</v>
      </c>
      <c r="L140" s="37"/>
      <c r="M140" s="166" t="s">
        <v>5</v>
      </c>
      <c r="N140" s="167" t="s">
        <v>41</v>
      </c>
      <c r="O140" s="168">
        <v>0.25700000000000001</v>
      </c>
      <c r="P140" s="168">
        <f>O140*H140</f>
        <v>323.82</v>
      </c>
      <c r="Q140" s="168">
        <v>3.4000000000000002E-4</v>
      </c>
      <c r="R140" s="168">
        <f>Q140*H140</f>
        <v>0.4284</v>
      </c>
      <c r="S140" s="168">
        <v>0</v>
      </c>
      <c r="T140" s="169">
        <f>S140*H140</f>
        <v>0</v>
      </c>
      <c r="AR140" s="23" t="s">
        <v>177</v>
      </c>
      <c r="AT140" s="23" t="s">
        <v>173</v>
      </c>
      <c r="AU140" s="23" t="s">
        <v>80</v>
      </c>
      <c r="AY140" s="23" t="s">
        <v>170</v>
      </c>
      <c r="BE140" s="170">
        <f>IF(N140="základní",J140,0)</f>
        <v>0</v>
      </c>
      <c r="BF140" s="170">
        <f>IF(N140="snížená",J140,0)</f>
        <v>0</v>
      </c>
      <c r="BG140" s="170">
        <f>IF(N140="zákl. přenesená",J140,0)</f>
        <v>0</v>
      </c>
      <c r="BH140" s="170">
        <f>IF(N140="sníž. přenesená",J140,0)</f>
        <v>0</v>
      </c>
      <c r="BI140" s="170">
        <f>IF(N140="nulová",J140,0)</f>
        <v>0</v>
      </c>
      <c r="BJ140" s="23" t="s">
        <v>77</v>
      </c>
      <c r="BK140" s="170">
        <f>ROUND(I140*H140,2)</f>
        <v>0</v>
      </c>
      <c r="BL140" s="23" t="s">
        <v>177</v>
      </c>
      <c r="BM140" s="23" t="s">
        <v>328</v>
      </c>
    </row>
    <row r="141" spans="2:65" s="12" customFormat="1" ht="13.5">
      <c r="B141" s="171"/>
      <c r="D141" s="172" t="s">
        <v>183</v>
      </c>
      <c r="E141" s="173" t="s">
        <v>5</v>
      </c>
      <c r="F141" s="174" t="s">
        <v>329</v>
      </c>
      <c r="H141" s="175">
        <v>1260</v>
      </c>
      <c r="L141" s="171"/>
      <c r="M141" s="176"/>
      <c r="N141" s="177"/>
      <c r="O141" s="177"/>
      <c r="P141" s="177"/>
      <c r="Q141" s="177"/>
      <c r="R141" s="177"/>
      <c r="S141" s="177"/>
      <c r="T141" s="178"/>
      <c r="AT141" s="173" t="s">
        <v>183</v>
      </c>
      <c r="AU141" s="173" t="s">
        <v>80</v>
      </c>
      <c r="AV141" s="12" t="s">
        <v>80</v>
      </c>
      <c r="AW141" s="12" t="s">
        <v>34</v>
      </c>
      <c r="AX141" s="12" t="s">
        <v>77</v>
      </c>
      <c r="AY141" s="173" t="s">
        <v>170</v>
      </c>
    </row>
    <row r="142" spans="2:65" s="1" customFormat="1" ht="16.5" customHeight="1">
      <c r="B142" s="159"/>
      <c r="C142" s="160" t="s">
        <v>330</v>
      </c>
      <c r="D142" s="160" t="s">
        <v>173</v>
      </c>
      <c r="E142" s="161" t="s">
        <v>331</v>
      </c>
      <c r="F142" s="162" t="s">
        <v>332</v>
      </c>
      <c r="G142" s="163" t="s">
        <v>258</v>
      </c>
      <c r="H142" s="164">
        <v>290</v>
      </c>
      <c r="I142" s="165"/>
      <c r="J142" s="165">
        <f>ROUND(I142*H142,2)</f>
        <v>0</v>
      </c>
      <c r="K142" s="162" t="s">
        <v>5</v>
      </c>
      <c r="L142" s="37"/>
      <c r="M142" s="166" t="s">
        <v>5</v>
      </c>
      <c r="N142" s="167" t="s">
        <v>41</v>
      </c>
      <c r="O142" s="168">
        <v>0.35499999999999998</v>
      </c>
      <c r="P142" s="168">
        <f>O142*H142</f>
        <v>102.94999999999999</v>
      </c>
      <c r="Q142" s="168">
        <v>0.43819000000000002</v>
      </c>
      <c r="R142" s="168">
        <f>Q142*H142</f>
        <v>127.07510000000001</v>
      </c>
      <c r="S142" s="168">
        <v>0</v>
      </c>
      <c r="T142" s="169">
        <f>S142*H142</f>
        <v>0</v>
      </c>
      <c r="AR142" s="23" t="s">
        <v>177</v>
      </c>
      <c r="AT142" s="23" t="s">
        <v>173</v>
      </c>
      <c r="AU142" s="23" t="s">
        <v>80</v>
      </c>
      <c r="AY142" s="23" t="s">
        <v>170</v>
      </c>
      <c r="BE142" s="170">
        <f>IF(N142="základní",J142,0)</f>
        <v>0</v>
      </c>
      <c r="BF142" s="170">
        <f>IF(N142="snížená",J142,0)</f>
        <v>0</v>
      </c>
      <c r="BG142" s="170">
        <f>IF(N142="zákl. přenesená",J142,0)</f>
        <v>0</v>
      </c>
      <c r="BH142" s="170">
        <f>IF(N142="sníž. přenesená",J142,0)</f>
        <v>0</v>
      </c>
      <c r="BI142" s="170">
        <f>IF(N142="nulová",J142,0)</f>
        <v>0</v>
      </c>
      <c r="BJ142" s="23" t="s">
        <v>77</v>
      </c>
      <c r="BK142" s="170">
        <f>ROUND(I142*H142,2)</f>
        <v>0</v>
      </c>
      <c r="BL142" s="23" t="s">
        <v>177</v>
      </c>
      <c r="BM142" s="23" t="s">
        <v>333</v>
      </c>
    </row>
    <row r="143" spans="2:65" s="1" customFormat="1" ht="16.5" customHeight="1">
      <c r="B143" s="159"/>
      <c r="C143" s="160" t="s">
        <v>334</v>
      </c>
      <c r="D143" s="160" t="s">
        <v>173</v>
      </c>
      <c r="E143" s="161" t="s">
        <v>335</v>
      </c>
      <c r="F143" s="162" t="s">
        <v>336</v>
      </c>
      <c r="G143" s="163" t="s">
        <v>267</v>
      </c>
      <c r="H143" s="164">
        <v>465</v>
      </c>
      <c r="I143" s="165"/>
      <c r="J143" s="165">
        <f>ROUND(I143*H143,2)</f>
        <v>0</v>
      </c>
      <c r="K143" s="162" t="s">
        <v>181</v>
      </c>
      <c r="L143" s="37"/>
      <c r="M143" s="166" t="s">
        <v>5</v>
      </c>
      <c r="N143" s="167" t="s">
        <v>41</v>
      </c>
      <c r="O143" s="168">
        <v>16.373999999999999</v>
      </c>
      <c r="P143" s="168">
        <f>O143*H143</f>
        <v>7613.91</v>
      </c>
      <c r="Q143" s="168">
        <v>0.12171</v>
      </c>
      <c r="R143" s="168">
        <f>Q143*H143</f>
        <v>56.595149999999997</v>
      </c>
      <c r="S143" s="168">
        <v>2.4</v>
      </c>
      <c r="T143" s="169">
        <f>S143*H143</f>
        <v>1116</v>
      </c>
      <c r="AR143" s="23" t="s">
        <v>177</v>
      </c>
      <c r="AT143" s="23" t="s">
        <v>173</v>
      </c>
      <c r="AU143" s="23" t="s">
        <v>80</v>
      </c>
      <c r="AY143" s="23" t="s">
        <v>170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23" t="s">
        <v>77</v>
      </c>
      <c r="BK143" s="170">
        <f>ROUND(I143*H143,2)</f>
        <v>0</v>
      </c>
      <c r="BL143" s="23" t="s">
        <v>177</v>
      </c>
      <c r="BM143" s="23" t="s">
        <v>337</v>
      </c>
    </row>
    <row r="144" spans="2:65" s="12" customFormat="1" ht="13.5">
      <c r="B144" s="171"/>
      <c r="D144" s="172" t="s">
        <v>183</v>
      </c>
      <c r="E144" s="173" t="s">
        <v>5</v>
      </c>
      <c r="F144" s="174" t="s">
        <v>338</v>
      </c>
      <c r="H144" s="175">
        <v>93</v>
      </c>
      <c r="L144" s="171"/>
      <c r="M144" s="176"/>
      <c r="N144" s="177"/>
      <c r="O144" s="177"/>
      <c r="P144" s="177"/>
      <c r="Q144" s="177"/>
      <c r="R144" s="177"/>
      <c r="S144" s="177"/>
      <c r="T144" s="178"/>
      <c r="AT144" s="173" t="s">
        <v>183</v>
      </c>
      <c r="AU144" s="173" t="s">
        <v>80</v>
      </c>
      <c r="AV144" s="12" t="s">
        <v>80</v>
      </c>
      <c r="AW144" s="12" t="s">
        <v>34</v>
      </c>
      <c r="AX144" s="12" t="s">
        <v>70</v>
      </c>
      <c r="AY144" s="173" t="s">
        <v>170</v>
      </c>
    </row>
    <row r="145" spans="2:65" s="12" customFormat="1" ht="13.5">
      <c r="B145" s="171"/>
      <c r="D145" s="172" t="s">
        <v>183</v>
      </c>
      <c r="E145" s="173" t="s">
        <v>5</v>
      </c>
      <c r="F145" s="174" t="s">
        <v>339</v>
      </c>
      <c r="H145" s="175">
        <v>372</v>
      </c>
      <c r="L145" s="171"/>
      <c r="M145" s="176"/>
      <c r="N145" s="177"/>
      <c r="O145" s="177"/>
      <c r="P145" s="177"/>
      <c r="Q145" s="177"/>
      <c r="R145" s="177"/>
      <c r="S145" s="177"/>
      <c r="T145" s="178"/>
      <c r="AT145" s="173" t="s">
        <v>183</v>
      </c>
      <c r="AU145" s="173" t="s">
        <v>80</v>
      </c>
      <c r="AV145" s="12" t="s">
        <v>80</v>
      </c>
      <c r="AW145" s="12" t="s">
        <v>34</v>
      </c>
      <c r="AX145" s="12" t="s">
        <v>70</v>
      </c>
      <c r="AY145" s="173" t="s">
        <v>170</v>
      </c>
    </row>
    <row r="146" spans="2:65" s="13" customFormat="1" ht="13.5">
      <c r="B146" s="179"/>
      <c r="D146" s="172" t="s">
        <v>183</v>
      </c>
      <c r="E146" s="180" t="s">
        <v>5</v>
      </c>
      <c r="F146" s="181" t="s">
        <v>203</v>
      </c>
      <c r="H146" s="182">
        <v>465</v>
      </c>
      <c r="L146" s="179"/>
      <c r="M146" s="183"/>
      <c r="N146" s="184"/>
      <c r="O146" s="184"/>
      <c r="P146" s="184"/>
      <c r="Q146" s="184"/>
      <c r="R146" s="184"/>
      <c r="S146" s="184"/>
      <c r="T146" s="185"/>
      <c r="AT146" s="180" t="s">
        <v>183</v>
      </c>
      <c r="AU146" s="180" t="s">
        <v>80</v>
      </c>
      <c r="AV146" s="13" t="s">
        <v>177</v>
      </c>
      <c r="AW146" s="13" t="s">
        <v>34</v>
      </c>
      <c r="AX146" s="13" t="s">
        <v>77</v>
      </c>
      <c r="AY146" s="180" t="s">
        <v>170</v>
      </c>
    </row>
    <row r="147" spans="2:65" s="1" customFormat="1" ht="16.5" customHeight="1">
      <c r="B147" s="159"/>
      <c r="C147" s="160" t="s">
        <v>340</v>
      </c>
      <c r="D147" s="160" t="s">
        <v>173</v>
      </c>
      <c r="E147" s="161" t="s">
        <v>341</v>
      </c>
      <c r="F147" s="162" t="s">
        <v>342</v>
      </c>
      <c r="G147" s="163" t="s">
        <v>343</v>
      </c>
      <c r="H147" s="164">
        <v>18850</v>
      </c>
      <c r="I147" s="165"/>
      <c r="J147" s="165">
        <f>ROUND(I147*H147,2)</f>
        <v>0</v>
      </c>
      <c r="K147" s="162" t="s">
        <v>181</v>
      </c>
      <c r="L147" s="37"/>
      <c r="M147" s="166" t="s">
        <v>5</v>
      </c>
      <c r="N147" s="167" t="s">
        <v>41</v>
      </c>
      <c r="O147" s="168">
        <v>5.2999999999999999E-2</v>
      </c>
      <c r="P147" s="168">
        <f>O147*H147</f>
        <v>999.05</v>
      </c>
      <c r="Q147" s="168">
        <v>0</v>
      </c>
      <c r="R147" s="168">
        <f>Q147*H147</f>
        <v>0</v>
      </c>
      <c r="S147" s="168">
        <v>1E-3</v>
      </c>
      <c r="T147" s="169">
        <f>S147*H147</f>
        <v>18.850000000000001</v>
      </c>
      <c r="AR147" s="23" t="s">
        <v>177</v>
      </c>
      <c r="AT147" s="23" t="s">
        <v>173</v>
      </c>
      <c r="AU147" s="23" t="s">
        <v>80</v>
      </c>
      <c r="AY147" s="23" t="s">
        <v>170</v>
      </c>
      <c r="BE147" s="170">
        <f>IF(N147="základní",J147,0)</f>
        <v>0</v>
      </c>
      <c r="BF147" s="170">
        <f>IF(N147="snížená",J147,0)</f>
        <v>0</v>
      </c>
      <c r="BG147" s="170">
        <f>IF(N147="zákl. přenesená",J147,0)</f>
        <v>0</v>
      </c>
      <c r="BH147" s="170">
        <f>IF(N147="sníž. přenesená",J147,0)</f>
        <v>0</v>
      </c>
      <c r="BI147" s="170">
        <f>IF(N147="nulová",J147,0)</f>
        <v>0</v>
      </c>
      <c r="BJ147" s="23" t="s">
        <v>77</v>
      </c>
      <c r="BK147" s="170">
        <f>ROUND(I147*H147,2)</f>
        <v>0</v>
      </c>
      <c r="BL147" s="23" t="s">
        <v>177</v>
      </c>
      <c r="BM147" s="23" t="s">
        <v>344</v>
      </c>
    </row>
    <row r="148" spans="2:65" s="12" customFormat="1" ht="13.5">
      <c r="B148" s="171"/>
      <c r="D148" s="172" t="s">
        <v>183</v>
      </c>
      <c r="E148" s="173" t="s">
        <v>5</v>
      </c>
      <c r="F148" s="174" t="s">
        <v>345</v>
      </c>
      <c r="H148" s="175">
        <v>18850</v>
      </c>
      <c r="L148" s="171"/>
      <c r="M148" s="176"/>
      <c r="N148" s="177"/>
      <c r="O148" s="177"/>
      <c r="P148" s="177"/>
      <c r="Q148" s="177"/>
      <c r="R148" s="177"/>
      <c r="S148" s="177"/>
      <c r="T148" s="178"/>
      <c r="AT148" s="173" t="s">
        <v>183</v>
      </c>
      <c r="AU148" s="173" t="s">
        <v>80</v>
      </c>
      <c r="AV148" s="12" t="s">
        <v>80</v>
      </c>
      <c r="AW148" s="12" t="s">
        <v>34</v>
      </c>
      <c r="AX148" s="12" t="s">
        <v>77</v>
      </c>
      <c r="AY148" s="173" t="s">
        <v>170</v>
      </c>
    </row>
    <row r="149" spans="2:65" s="1" customFormat="1" ht="25.5" customHeight="1">
      <c r="B149" s="159"/>
      <c r="C149" s="160" t="s">
        <v>10</v>
      </c>
      <c r="D149" s="160" t="s">
        <v>173</v>
      </c>
      <c r="E149" s="161" t="s">
        <v>346</v>
      </c>
      <c r="F149" s="162" t="s">
        <v>347</v>
      </c>
      <c r="G149" s="163" t="s">
        <v>258</v>
      </c>
      <c r="H149" s="164">
        <v>310</v>
      </c>
      <c r="I149" s="165"/>
      <c r="J149" s="165">
        <f>ROUND(I149*H149,2)</f>
        <v>0</v>
      </c>
      <c r="K149" s="162" t="s">
        <v>181</v>
      </c>
      <c r="L149" s="37"/>
      <c r="M149" s="166" t="s">
        <v>5</v>
      </c>
      <c r="N149" s="167" t="s">
        <v>41</v>
      </c>
      <c r="O149" s="168">
        <v>1.69</v>
      </c>
      <c r="P149" s="168">
        <f>O149*H149</f>
        <v>523.9</v>
      </c>
      <c r="Q149" s="168">
        <v>0</v>
      </c>
      <c r="R149" s="168">
        <f>Q149*H149</f>
        <v>0</v>
      </c>
      <c r="S149" s="168">
        <v>2.5000000000000001E-2</v>
      </c>
      <c r="T149" s="169">
        <f>S149*H149</f>
        <v>7.75</v>
      </c>
      <c r="AR149" s="23" t="s">
        <v>177</v>
      </c>
      <c r="AT149" s="23" t="s">
        <v>173</v>
      </c>
      <c r="AU149" s="23" t="s">
        <v>80</v>
      </c>
      <c r="AY149" s="23" t="s">
        <v>170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23" t="s">
        <v>77</v>
      </c>
      <c r="BK149" s="170">
        <f>ROUND(I149*H149,2)</f>
        <v>0</v>
      </c>
      <c r="BL149" s="23" t="s">
        <v>177</v>
      </c>
      <c r="BM149" s="23" t="s">
        <v>348</v>
      </c>
    </row>
    <row r="150" spans="2:65" s="1" customFormat="1" ht="16.5" customHeight="1">
      <c r="B150" s="159"/>
      <c r="C150" s="160" t="s">
        <v>349</v>
      </c>
      <c r="D150" s="160" t="s">
        <v>173</v>
      </c>
      <c r="E150" s="161" t="s">
        <v>350</v>
      </c>
      <c r="F150" s="162" t="s">
        <v>351</v>
      </c>
      <c r="G150" s="163" t="s">
        <v>258</v>
      </c>
      <c r="H150" s="164">
        <v>465</v>
      </c>
      <c r="I150" s="165"/>
      <c r="J150" s="165">
        <f>ROUND(I150*H150,2)</f>
        <v>0</v>
      </c>
      <c r="K150" s="162" t="s">
        <v>181</v>
      </c>
      <c r="L150" s="37"/>
      <c r="M150" s="166" t="s">
        <v>5</v>
      </c>
      <c r="N150" s="167" t="s">
        <v>41</v>
      </c>
      <c r="O150" s="168">
        <v>0.78800000000000003</v>
      </c>
      <c r="P150" s="168">
        <f>O150*H150</f>
        <v>366.42</v>
      </c>
      <c r="Q150" s="168">
        <v>9.0000000000000006E-5</v>
      </c>
      <c r="R150" s="168">
        <f>Q150*H150</f>
        <v>4.1850000000000005E-2</v>
      </c>
      <c r="S150" s="168">
        <v>4.2000000000000003E-2</v>
      </c>
      <c r="T150" s="169">
        <f>S150*H150</f>
        <v>19.53</v>
      </c>
      <c r="AR150" s="23" t="s">
        <v>177</v>
      </c>
      <c r="AT150" s="23" t="s">
        <v>173</v>
      </c>
      <c r="AU150" s="23" t="s">
        <v>80</v>
      </c>
      <c r="AY150" s="23" t="s">
        <v>170</v>
      </c>
      <c r="BE150" s="170">
        <f>IF(N150="základní",J150,0)</f>
        <v>0</v>
      </c>
      <c r="BF150" s="170">
        <f>IF(N150="snížená",J150,0)</f>
        <v>0</v>
      </c>
      <c r="BG150" s="170">
        <f>IF(N150="zákl. přenesená",J150,0)</f>
        <v>0</v>
      </c>
      <c r="BH150" s="170">
        <f>IF(N150="sníž. přenesená",J150,0)</f>
        <v>0</v>
      </c>
      <c r="BI150" s="170">
        <f>IF(N150="nulová",J150,0)</f>
        <v>0</v>
      </c>
      <c r="BJ150" s="23" t="s">
        <v>77</v>
      </c>
      <c r="BK150" s="170">
        <f>ROUND(I150*H150,2)</f>
        <v>0</v>
      </c>
      <c r="BL150" s="23" t="s">
        <v>177</v>
      </c>
      <c r="BM150" s="23" t="s">
        <v>352</v>
      </c>
    </row>
    <row r="151" spans="2:65" s="1" customFormat="1" ht="25.5" customHeight="1">
      <c r="B151" s="159"/>
      <c r="C151" s="160" t="s">
        <v>353</v>
      </c>
      <c r="D151" s="160" t="s">
        <v>173</v>
      </c>
      <c r="E151" s="161" t="s">
        <v>354</v>
      </c>
      <c r="F151" s="162" t="s">
        <v>355</v>
      </c>
      <c r="G151" s="163" t="s">
        <v>356</v>
      </c>
      <c r="H151" s="164">
        <v>620</v>
      </c>
      <c r="I151" s="165"/>
      <c r="J151" s="165">
        <f>ROUND(I151*H151,2)</f>
        <v>0</v>
      </c>
      <c r="K151" s="162" t="s">
        <v>181</v>
      </c>
      <c r="L151" s="37"/>
      <c r="M151" s="166" t="s">
        <v>5</v>
      </c>
      <c r="N151" s="167" t="s">
        <v>41</v>
      </c>
      <c r="O151" s="168">
        <v>0.34</v>
      </c>
      <c r="P151" s="168">
        <f>O151*H151</f>
        <v>210.8</v>
      </c>
      <c r="Q151" s="168">
        <v>6.9999999999999994E-5</v>
      </c>
      <c r="R151" s="168">
        <f>Q151*H151</f>
        <v>4.3399999999999994E-2</v>
      </c>
      <c r="S151" s="168">
        <v>0</v>
      </c>
      <c r="T151" s="169">
        <f>S151*H151</f>
        <v>0</v>
      </c>
      <c r="AR151" s="23" t="s">
        <v>177</v>
      </c>
      <c r="AT151" s="23" t="s">
        <v>173</v>
      </c>
      <c r="AU151" s="23" t="s">
        <v>80</v>
      </c>
      <c r="AY151" s="23" t="s">
        <v>170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23" t="s">
        <v>77</v>
      </c>
      <c r="BK151" s="170">
        <f>ROUND(I151*H151,2)</f>
        <v>0</v>
      </c>
      <c r="BL151" s="23" t="s">
        <v>177</v>
      </c>
      <c r="BM151" s="23" t="s">
        <v>357</v>
      </c>
    </row>
    <row r="152" spans="2:65" s="12" customFormat="1" ht="13.5">
      <c r="B152" s="171"/>
      <c r="D152" s="172" t="s">
        <v>183</v>
      </c>
      <c r="E152" s="173" t="s">
        <v>5</v>
      </c>
      <c r="F152" s="174" t="s">
        <v>358</v>
      </c>
      <c r="H152" s="175">
        <v>310</v>
      </c>
      <c r="L152" s="171"/>
      <c r="M152" s="176"/>
      <c r="N152" s="177"/>
      <c r="O152" s="177"/>
      <c r="P152" s="177"/>
      <c r="Q152" s="177"/>
      <c r="R152" s="177"/>
      <c r="S152" s="177"/>
      <c r="T152" s="178"/>
      <c r="AT152" s="173" t="s">
        <v>183</v>
      </c>
      <c r="AU152" s="173" t="s">
        <v>80</v>
      </c>
      <c r="AV152" s="12" t="s">
        <v>80</v>
      </c>
      <c r="AW152" s="12" t="s">
        <v>34</v>
      </c>
      <c r="AX152" s="12" t="s">
        <v>70</v>
      </c>
      <c r="AY152" s="173" t="s">
        <v>170</v>
      </c>
    </row>
    <row r="153" spans="2:65" s="12" customFormat="1" ht="13.5">
      <c r="B153" s="171"/>
      <c r="D153" s="172" t="s">
        <v>183</v>
      </c>
      <c r="E153" s="173" t="s">
        <v>5</v>
      </c>
      <c r="F153" s="174" t="s">
        <v>359</v>
      </c>
      <c r="H153" s="175">
        <v>310</v>
      </c>
      <c r="L153" s="171"/>
      <c r="M153" s="176"/>
      <c r="N153" s="177"/>
      <c r="O153" s="177"/>
      <c r="P153" s="177"/>
      <c r="Q153" s="177"/>
      <c r="R153" s="177"/>
      <c r="S153" s="177"/>
      <c r="T153" s="178"/>
      <c r="AT153" s="173" t="s">
        <v>183</v>
      </c>
      <c r="AU153" s="173" t="s">
        <v>80</v>
      </c>
      <c r="AV153" s="12" t="s">
        <v>80</v>
      </c>
      <c r="AW153" s="12" t="s">
        <v>34</v>
      </c>
      <c r="AX153" s="12" t="s">
        <v>70</v>
      </c>
      <c r="AY153" s="173" t="s">
        <v>170</v>
      </c>
    </row>
    <row r="154" spans="2:65" s="13" customFormat="1" ht="13.5">
      <c r="B154" s="179"/>
      <c r="D154" s="172" t="s">
        <v>183</v>
      </c>
      <c r="E154" s="180" t="s">
        <v>5</v>
      </c>
      <c r="F154" s="181" t="s">
        <v>203</v>
      </c>
      <c r="H154" s="182">
        <v>620</v>
      </c>
      <c r="L154" s="179"/>
      <c r="M154" s="183"/>
      <c r="N154" s="184"/>
      <c r="O154" s="184"/>
      <c r="P154" s="184"/>
      <c r="Q154" s="184"/>
      <c r="R154" s="184"/>
      <c r="S154" s="184"/>
      <c r="T154" s="185"/>
      <c r="AT154" s="180" t="s">
        <v>183</v>
      </c>
      <c r="AU154" s="180" t="s">
        <v>80</v>
      </c>
      <c r="AV154" s="13" t="s">
        <v>177</v>
      </c>
      <c r="AW154" s="13" t="s">
        <v>34</v>
      </c>
      <c r="AX154" s="13" t="s">
        <v>77</v>
      </c>
      <c r="AY154" s="180" t="s">
        <v>170</v>
      </c>
    </row>
    <row r="155" spans="2:65" s="1" customFormat="1" ht="16.5" customHeight="1">
      <c r="B155" s="159"/>
      <c r="C155" s="160" t="s">
        <v>360</v>
      </c>
      <c r="D155" s="160" t="s">
        <v>173</v>
      </c>
      <c r="E155" s="161" t="s">
        <v>219</v>
      </c>
      <c r="F155" s="162" t="s">
        <v>220</v>
      </c>
      <c r="G155" s="163" t="s">
        <v>176</v>
      </c>
      <c r="H155" s="164">
        <v>713</v>
      </c>
      <c r="I155" s="165"/>
      <c r="J155" s="165">
        <f>ROUND(I155*H155,2)</f>
        <v>0</v>
      </c>
      <c r="K155" s="162" t="s">
        <v>181</v>
      </c>
      <c r="L155" s="37"/>
      <c r="M155" s="166" t="s">
        <v>5</v>
      </c>
      <c r="N155" s="167" t="s">
        <v>41</v>
      </c>
      <c r="O155" s="168">
        <v>0.54800000000000004</v>
      </c>
      <c r="P155" s="168">
        <f>O155*H155</f>
        <v>390.72400000000005</v>
      </c>
      <c r="Q155" s="168">
        <v>1.16E-3</v>
      </c>
      <c r="R155" s="168">
        <f>Q155*H155</f>
        <v>0.82708000000000004</v>
      </c>
      <c r="S155" s="168">
        <v>0</v>
      </c>
      <c r="T155" s="169">
        <f>S155*H155</f>
        <v>0</v>
      </c>
      <c r="AR155" s="23" t="s">
        <v>177</v>
      </c>
      <c r="AT155" s="23" t="s">
        <v>173</v>
      </c>
      <c r="AU155" s="23" t="s">
        <v>80</v>
      </c>
      <c r="AY155" s="23" t="s">
        <v>170</v>
      </c>
      <c r="BE155" s="170">
        <f>IF(N155="základní",J155,0)</f>
        <v>0</v>
      </c>
      <c r="BF155" s="170">
        <f>IF(N155="snížená",J155,0)</f>
        <v>0</v>
      </c>
      <c r="BG155" s="170">
        <f>IF(N155="zákl. přenesená",J155,0)</f>
        <v>0</v>
      </c>
      <c r="BH155" s="170">
        <f>IF(N155="sníž. přenesená",J155,0)</f>
        <v>0</v>
      </c>
      <c r="BI155" s="170">
        <f>IF(N155="nulová",J155,0)</f>
        <v>0</v>
      </c>
      <c r="BJ155" s="23" t="s">
        <v>77</v>
      </c>
      <c r="BK155" s="170">
        <f>ROUND(I155*H155,2)</f>
        <v>0</v>
      </c>
      <c r="BL155" s="23" t="s">
        <v>177</v>
      </c>
      <c r="BM155" s="23" t="s">
        <v>361</v>
      </c>
    </row>
    <row r="156" spans="2:65" s="12" customFormat="1" ht="13.5">
      <c r="B156" s="171"/>
      <c r="D156" s="172" t="s">
        <v>183</v>
      </c>
      <c r="E156" s="173" t="s">
        <v>5</v>
      </c>
      <c r="F156" s="174" t="s">
        <v>362</v>
      </c>
      <c r="H156" s="175">
        <v>713</v>
      </c>
      <c r="L156" s="171"/>
      <c r="M156" s="176"/>
      <c r="N156" s="177"/>
      <c r="O156" s="177"/>
      <c r="P156" s="177"/>
      <c r="Q156" s="177"/>
      <c r="R156" s="177"/>
      <c r="S156" s="177"/>
      <c r="T156" s="178"/>
      <c r="AT156" s="173" t="s">
        <v>183</v>
      </c>
      <c r="AU156" s="173" t="s">
        <v>80</v>
      </c>
      <c r="AV156" s="12" t="s">
        <v>80</v>
      </c>
      <c r="AW156" s="12" t="s">
        <v>34</v>
      </c>
      <c r="AX156" s="12" t="s">
        <v>77</v>
      </c>
      <c r="AY156" s="173" t="s">
        <v>170</v>
      </c>
    </row>
    <row r="157" spans="2:65" s="11" customFormat="1" ht="29.85" customHeight="1">
      <c r="B157" s="147"/>
      <c r="D157" s="148" t="s">
        <v>69</v>
      </c>
      <c r="E157" s="157" t="s">
        <v>222</v>
      </c>
      <c r="F157" s="157" t="s">
        <v>223</v>
      </c>
      <c r="J157" s="158">
        <f>BK157</f>
        <v>0</v>
      </c>
      <c r="L157" s="147"/>
      <c r="M157" s="151"/>
      <c r="N157" s="152"/>
      <c r="O157" s="152"/>
      <c r="P157" s="153">
        <f>SUM(P158:P179)</f>
        <v>276.11951399999998</v>
      </c>
      <c r="Q157" s="152"/>
      <c r="R157" s="153">
        <f>SUM(R158:R179)</f>
        <v>0</v>
      </c>
      <c r="S157" s="152"/>
      <c r="T157" s="154">
        <f>SUM(T158:T179)</f>
        <v>0</v>
      </c>
      <c r="AR157" s="148" t="s">
        <v>77</v>
      </c>
      <c r="AT157" s="155" t="s">
        <v>69</v>
      </c>
      <c r="AU157" s="155" t="s">
        <v>77</v>
      </c>
      <c r="AY157" s="148" t="s">
        <v>170</v>
      </c>
      <c r="BK157" s="156">
        <f>SUM(BK158:BK179)</f>
        <v>0</v>
      </c>
    </row>
    <row r="158" spans="2:65" s="1" customFormat="1" ht="25.5" customHeight="1">
      <c r="B158" s="159"/>
      <c r="C158" s="160" t="s">
        <v>363</v>
      </c>
      <c r="D158" s="160" t="s">
        <v>173</v>
      </c>
      <c r="E158" s="161" t="s">
        <v>225</v>
      </c>
      <c r="F158" s="162" t="s">
        <v>226</v>
      </c>
      <c r="G158" s="163" t="s">
        <v>227</v>
      </c>
      <c r="H158" s="164">
        <v>1321.146</v>
      </c>
      <c r="I158" s="165"/>
      <c r="J158" s="165">
        <f>ROUND(I158*H158,2)</f>
        <v>0</v>
      </c>
      <c r="K158" s="162" t="s">
        <v>181</v>
      </c>
      <c r="L158" s="37"/>
      <c r="M158" s="166" t="s">
        <v>5</v>
      </c>
      <c r="N158" s="167" t="s">
        <v>41</v>
      </c>
      <c r="O158" s="168">
        <v>0.125</v>
      </c>
      <c r="P158" s="168">
        <f>O158*H158</f>
        <v>165.14324999999999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AR158" s="23" t="s">
        <v>177</v>
      </c>
      <c r="AT158" s="23" t="s">
        <v>173</v>
      </c>
      <c r="AU158" s="23" t="s">
        <v>80</v>
      </c>
      <c r="AY158" s="23" t="s">
        <v>170</v>
      </c>
      <c r="BE158" s="170">
        <f>IF(N158="základní",J158,0)</f>
        <v>0</v>
      </c>
      <c r="BF158" s="170">
        <f>IF(N158="snížená",J158,0)</f>
        <v>0</v>
      </c>
      <c r="BG158" s="170">
        <f>IF(N158="zákl. přenesená",J158,0)</f>
        <v>0</v>
      </c>
      <c r="BH158" s="170">
        <f>IF(N158="sníž. přenesená",J158,0)</f>
        <v>0</v>
      </c>
      <c r="BI158" s="170">
        <f>IF(N158="nulová",J158,0)</f>
        <v>0</v>
      </c>
      <c r="BJ158" s="23" t="s">
        <v>77</v>
      </c>
      <c r="BK158" s="170">
        <f>ROUND(I158*H158,2)</f>
        <v>0</v>
      </c>
      <c r="BL158" s="23" t="s">
        <v>177</v>
      </c>
      <c r="BM158" s="23" t="s">
        <v>364</v>
      </c>
    </row>
    <row r="159" spans="2:65" s="12" customFormat="1" ht="13.5">
      <c r="B159" s="171"/>
      <c r="D159" s="172" t="s">
        <v>183</v>
      </c>
      <c r="E159" s="173" t="s">
        <v>5</v>
      </c>
      <c r="F159" s="174" t="s">
        <v>365</v>
      </c>
      <c r="H159" s="175">
        <v>156.73599999999999</v>
      </c>
      <c r="L159" s="171"/>
      <c r="M159" s="176"/>
      <c r="N159" s="177"/>
      <c r="O159" s="177"/>
      <c r="P159" s="177"/>
      <c r="Q159" s="177"/>
      <c r="R159" s="177"/>
      <c r="S159" s="177"/>
      <c r="T159" s="178"/>
      <c r="AT159" s="173" t="s">
        <v>183</v>
      </c>
      <c r="AU159" s="173" t="s">
        <v>80</v>
      </c>
      <c r="AV159" s="12" t="s">
        <v>80</v>
      </c>
      <c r="AW159" s="12" t="s">
        <v>34</v>
      </c>
      <c r="AX159" s="12" t="s">
        <v>70</v>
      </c>
      <c r="AY159" s="173" t="s">
        <v>170</v>
      </c>
    </row>
    <row r="160" spans="2:65" s="12" customFormat="1" ht="13.5">
      <c r="B160" s="171"/>
      <c r="D160" s="172" t="s">
        <v>183</v>
      </c>
      <c r="E160" s="173" t="s">
        <v>5</v>
      </c>
      <c r="F160" s="174" t="s">
        <v>366</v>
      </c>
      <c r="H160" s="175">
        <v>2.2799999999999998</v>
      </c>
      <c r="L160" s="171"/>
      <c r="M160" s="176"/>
      <c r="N160" s="177"/>
      <c r="O160" s="177"/>
      <c r="P160" s="177"/>
      <c r="Q160" s="177"/>
      <c r="R160" s="177"/>
      <c r="S160" s="177"/>
      <c r="T160" s="178"/>
      <c r="AT160" s="173" t="s">
        <v>183</v>
      </c>
      <c r="AU160" s="173" t="s">
        <v>80</v>
      </c>
      <c r="AV160" s="12" t="s">
        <v>80</v>
      </c>
      <c r="AW160" s="12" t="s">
        <v>34</v>
      </c>
      <c r="AX160" s="12" t="s">
        <v>70</v>
      </c>
      <c r="AY160" s="173" t="s">
        <v>170</v>
      </c>
    </row>
    <row r="161" spans="2:65" s="12" customFormat="1" ht="13.5">
      <c r="B161" s="171"/>
      <c r="D161" s="172" t="s">
        <v>183</v>
      </c>
      <c r="E161" s="173" t="s">
        <v>5</v>
      </c>
      <c r="F161" s="174" t="s">
        <v>367</v>
      </c>
      <c r="H161" s="175">
        <v>1116</v>
      </c>
      <c r="L161" s="171"/>
      <c r="M161" s="176"/>
      <c r="N161" s="177"/>
      <c r="O161" s="177"/>
      <c r="P161" s="177"/>
      <c r="Q161" s="177"/>
      <c r="R161" s="177"/>
      <c r="S161" s="177"/>
      <c r="T161" s="178"/>
      <c r="AT161" s="173" t="s">
        <v>183</v>
      </c>
      <c r="AU161" s="173" t="s">
        <v>80</v>
      </c>
      <c r="AV161" s="12" t="s">
        <v>80</v>
      </c>
      <c r="AW161" s="12" t="s">
        <v>34</v>
      </c>
      <c r="AX161" s="12" t="s">
        <v>70</v>
      </c>
      <c r="AY161" s="173" t="s">
        <v>170</v>
      </c>
    </row>
    <row r="162" spans="2:65" s="12" customFormat="1" ht="13.5">
      <c r="B162" s="171"/>
      <c r="D162" s="172" t="s">
        <v>183</v>
      </c>
      <c r="E162" s="173" t="s">
        <v>5</v>
      </c>
      <c r="F162" s="174" t="s">
        <v>368</v>
      </c>
      <c r="H162" s="175">
        <v>7.75</v>
      </c>
      <c r="L162" s="171"/>
      <c r="M162" s="176"/>
      <c r="N162" s="177"/>
      <c r="O162" s="177"/>
      <c r="P162" s="177"/>
      <c r="Q162" s="177"/>
      <c r="R162" s="177"/>
      <c r="S162" s="177"/>
      <c r="T162" s="178"/>
      <c r="AT162" s="173" t="s">
        <v>183</v>
      </c>
      <c r="AU162" s="173" t="s">
        <v>80</v>
      </c>
      <c r="AV162" s="12" t="s">
        <v>80</v>
      </c>
      <c r="AW162" s="12" t="s">
        <v>34</v>
      </c>
      <c r="AX162" s="12" t="s">
        <v>70</v>
      </c>
      <c r="AY162" s="173" t="s">
        <v>170</v>
      </c>
    </row>
    <row r="163" spans="2:65" s="12" customFormat="1" ht="13.5">
      <c r="B163" s="171"/>
      <c r="D163" s="172" t="s">
        <v>183</v>
      </c>
      <c r="E163" s="173" t="s">
        <v>5</v>
      </c>
      <c r="F163" s="174" t="s">
        <v>369</v>
      </c>
      <c r="H163" s="175">
        <v>19.53</v>
      </c>
      <c r="L163" s="171"/>
      <c r="M163" s="176"/>
      <c r="N163" s="177"/>
      <c r="O163" s="177"/>
      <c r="P163" s="177"/>
      <c r="Q163" s="177"/>
      <c r="R163" s="177"/>
      <c r="S163" s="177"/>
      <c r="T163" s="178"/>
      <c r="AT163" s="173" t="s">
        <v>183</v>
      </c>
      <c r="AU163" s="173" t="s">
        <v>80</v>
      </c>
      <c r="AV163" s="12" t="s">
        <v>80</v>
      </c>
      <c r="AW163" s="12" t="s">
        <v>34</v>
      </c>
      <c r="AX163" s="12" t="s">
        <v>70</v>
      </c>
      <c r="AY163" s="173" t="s">
        <v>170</v>
      </c>
    </row>
    <row r="164" spans="2:65" s="12" customFormat="1" ht="13.5">
      <c r="B164" s="171"/>
      <c r="D164" s="172" t="s">
        <v>183</v>
      </c>
      <c r="E164" s="173" t="s">
        <v>5</v>
      </c>
      <c r="F164" s="174" t="s">
        <v>370</v>
      </c>
      <c r="H164" s="175">
        <v>18.850000000000001</v>
      </c>
      <c r="L164" s="171"/>
      <c r="M164" s="176"/>
      <c r="N164" s="177"/>
      <c r="O164" s="177"/>
      <c r="P164" s="177"/>
      <c r="Q164" s="177"/>
      <c r="R164" s="177"/>
      <c r="S164" s="177"/>
      <c r="T164" s="178"/>
      <c r="AT164" s="173" t="s">
        <v>183</v>
      </c>
      <c r="AU164" s="173" t="s">
        <v>80</v>
      </c>
      <c r="AV164" s="12" t="s">
        <v>80</v>
      </c>
      <c r="AW164" s="12" t="s">
        <v>34</v>
      </c>
      <c r="AX164" s="12" t="s">
        <v>70</v>
      </c>
      <c r="AY164" s="173" t="s">
        <v>170</v>
      </c>
    </row>
    <row r="165" spans="2:65" s="13" customFormat="1" ht="13.5">
      <c r="B165" s="179"/>
      <c r="D165" s="172" t="s">
        <v>183</v>
      </c>
      <c r="E165" s="180" t="s">
        <v>5</v>
      </c>
      <c r="F165" s="181" t="s">
        <v>203</v>
      </c>
      <c r="H165" s="182">
        <v>1321.146</v>
      </c>
      <c r="L165" s="179"/>
      <c r="M165" s="183"/>
      <c r="N165" s="184"/>
      <c r="O165" s="184"/>
      <c r="P165" s="184"/>
      <c r="Q165" s="184"/>
      <c r="R165" s="184"/>
      <c r="S165" s="184"/>
      <c r="T165" s="185"/>
      <c r="AT165" s="180" t="s">
        <v>183</v>
      </c>
      <c r="AU165" s="180" t="s">
        <v>80</v>
      </c>
      <c r="AV165" s="13" t="s">
        <v>177</v>
      </c>
      <c r="AW165" s="13" t="s">
        <v>34</v>
      </c>
      <c r="AX165" s="13" t="s">
        <v>77</v>
      </c>
      <c r="AY165" s="180" t="s">
        <v>170</v>
      </c>
    </row>
    <row r="166" spans="2:65" s="1" customFormat="1" ht="25.5" customHeight="1">
      <c r="B166" s="159"/>
      <c r="C166" s="160" t="s">
        <v>371</v>
      </c>
      <c r="D166" s="160" t="s">
        <v>173</v>
      </c>
      <c r="E166" s="161" t="s">
        <v>231</v>
      </c>
      <c r="F166" s="162" t="s">
        <v>232</v>
      </c>
      <c r="G166" s="163" t="s">
        <v>227</v>
      </c>
      <c r="H166" s="164">
        <v>17818.304</v>
      </c>
      <c r="I166" s="165"/>
      <c r="J166" s="165">
        <f>ROUND(I166*H166,2)</f>
        <v>0</v>
      </c>
      <c r="K166" s="162" t="s">
        <v>181</v>
      </c>
      <c r="L166" s="37"/>
      <c r="M166" s="166" t="s">
        <v>5</v>
      </c>
      <c r="N166" s="167" t="s">
        <v>41</v>
      </c>
      <c r="O166" s="168">
        <v>6.0000000000000001E-3</v>
      </c>
      <c r="P166" s="168">
        <f>O166*H166</f>
        <v>106.909824</v>
      </c>
      <c r="Q166" s="168">
        <v>0</v>
      </c>
      <c r="R166" s="168">
        <f>Q166*H166</f>
        <v>0</v>
      </c>
      <c r="S166" s="168">
        <v>0</v>
      </c>
      <c r="T166" s="169">
        <f>S166*H166</f>
        <v>0</v>
      </c>
      <c r="AR166" s="23" t="s">
        <v>177</v>
      </c>
      <c r="AT166" s="23" t="s">
        <v>173</v>
      </c>
      <c r="AU166" s="23" t="s">
        <v>80</v>
      </c>
      <c r="AY166" s="23" t="s">
        <v>170</v>
      </c>
      <c r="BE166" s="170">
        <f>IF(N166="základní",J166,0)</f>
        <v>0</v>
      </c>
      <c r="BF166" s="170">
        <f>IF(N166="snížená",J166,0)</f>
        <v>0</v>
      </c>
      <c r="BG166" s="170">
        <f>IF(N166="zákl. přenesená",J166,0)</f>
        <v>0</v>
      </c>
      <c r="BH166" s="170">
        <f>IF(N166="sníž. přenesená",J166,0)</f>
        <v>0</v>
      </c>
      <c r="BI166" s="170">
        <f>IF(N166="nulová",J166,0)</f>
        <v>0</v>
      </c>
      <c r="BJ166" s="23" t="s">
        <v>77</v>
      </c>
      <c r="BK166" s="170">
        <f>ROUND(I166*H166,2)</f>
        <v>0</v>
      </c>
      <c r="BL166" s="23" t="s">
        <v>177</v>
      </c>
      <c r="BM166" s="23" t="s">
        <v>372</v>
      </c>
    </row>
    <row r="167" spans="2:65" s="1" customFormat="1" ht="27">
      <c r="B167" s="37"/>
      <c r="D167" s="172" t="s">
        <v>234</v>
      </c>
      <c r="F167" s="186" t="s">
        <v>235</v>
      </c>
      <c r="L167" s="37"/>
      <c r="M167" s="187"/>
      <c r="N167" s="38"/>
      <c r="O167" s="38"/>
      <c r="P167" s="38"/>
      <c r="Q167" s="38"/>
      <c r="R167" s="38"/>
      <c r="S167" s="38"/>
      <c r="T167" s="66"/>
      <c r="AT167" s="23" t="s">
        <v>234</v>
      </c>
      <c r="AU167" s="23" t="s">
        <v>80</v>
      </c>
    </row>
    <row r="168" spans="2:65" s="12" customFormat="1" ht="13.5">
      <c r="B168" s="171"/>
      <c r="D168" s="172" t="s">
        <v>183</v>
      </c>
      <c r="E168" s="173" t="s">
        <v>5</v>
      </c>
      <c r="F168" s="174" t="s">
        <v>373</v>
      </c>
      <c r="H168" s="175">
        <v>2194.3040000000001</v>
      </c>
      <c r="L168" s="171"/>
      <c r="M168" s="176"/>
      <c r="N168" s="177"/>
      <c r="O168" s="177"/>
      <c r="P168" s="177"/>
      <c r="Q168" s="177"/>
      <c r="R168" s="177"/>
      <c r="S168" s="177"/>
      <c r="T168" s="178"/>
      <c r="AT168" s="173" t="s">
        <v>183</v>
      </c>
      <c r="AU168" s="173" t="s">
        <v>80</v>
      </c>
      <c r="AV168" s="12" t="s">
        <v>80</v>
      </c>
      <c r="AW168" s="12" t="s">
        <v>34</v>
      </c>
      <c r="AX168" s="12" t="s">
        <v>70</v>
      </c>
      <c r="AY168" s="173" t="s">
        <v>170</v>
      </c>
    </row>
    <row r="169" spans="2:65" s="12" customFormat="1" ht="13.5">
      <c r="B169" s="171"/>
      <c r="D169" s="172" t="s">
        <v>183</v>
      </c>
      <c r="E169" s="173" t="s">
        <v>5</v>
      </c>
      <c r="F169" s="174" t="s">
        <v>374</v>
      </c>
      <c r="H169" s="175">
        <v>15624</v>
      </c>
      <c r="L169" s="171"/>
      <c r="M169" s="176"/>
      <c r="N169" s="177"/>
      <c r="O169" s="177"/>
      <c r="P169" s="177"/>
      <c r="Q169" s="177"/>
      <c r="R169" s="177"/>
      <c r="S169" s="177"/>
      <c r="T169" s="178"/>
      <c r="AT169" s="173" t="s">
        <v>183</v>
      </c>
      <c r="AU169" s="173" t="s">
        <v>80</v>
      </c>
      <c r="AV169" s="12" t="s">
        <v>80</v>
      </c>
      <c r="AW169" s="12" t="s">
        <v>34</v>
      </c>
      <c r="AX169" s="12" t="s">
        <v>70</v>
      </c>
      <c r="AY169" s="173" t="s">
        <v>170</v>
      </c>
    </row>
    <row r="170" spans="2:65" s="13" customFormat="1" ht="13.5">
      <c r="B170" s="179"/>
      <c r="D170" s="172" t="s">
        <v>183</v>
      </c>
      <c r="E170" s="180" t="s">
        <v>5</v>
      </c>
      <c r="F170" s="181" t="s">
        <v>203</v>
      </c>
      <c r="H170" s="182">
        <v>17818.304</v>
      </c>
      <c r="L170" s="179"/>
      <c r="M170" s="183"/>
      <c r="N170" s="184"/>
      <c r="O170" s="184"/>
      <c r="P170" s="184"/>
      <c r="Q170" s="184"/>
      <c r="R170" s="184"/>
      <c r="S170" s="184"/>
      <c r="T170" s="185"/>
      <c r="AT170" s="180" t="s">
        <v>183</v>
      </c>
      <c r="AU170" s="180" t="s">
        <v>80</v>
      </c>
      <c r="AV170" s="13" t="s">
        <v>177</v>
      </c>
      <c r="AW170" s="13" t="s">
        <v>34</v>
      </c>
      <c r="AX170" s="13" t="s">
        <v>77</v>
      </c>
      <c r="AY170" s="180" t="s">
        <v>170</v>
      </c>
    </row>
    <row r="171" spans="2:65" s="1" customFormat="1" ht="25.5" customHeight="1">
      <c r="B171" s="159"/>
      <c r="C171" s="160" t="s">
        <v>375</v>
      </c>
      <c r="D171" s="160" t="s">
        <v>173</v>
      </c>
      <c r="E171" s="161" t="s">
        <v>231</v>
      </c>
      <c r="F171" s="162" t="s">
        <v>232</v>
      </c>
      <c r="G171" s="163" t="s">
        <v>227</v>
      </c>
      <c r="H171" s="164">
        <v>677.74</v>
      </c>
      <c r="I171" s="165"/>
      <c r="J171" s="165">
        <f>ROUND(I171*H171,2)</f>
        <v>0</v>
      </c>
      <c r="K171" s="162" t="s">
        <v>181</v>
      </c>
      <c r="L171" s="37"/>
      <c r="M171" s="166" t="s">
        <v>5</v>
      </c>
      <c r="N171" s="167" t="s">
        <v>41</v>
      </c>
      <c r="O171" s="168">
        <v>6.0000000000000001E-3</v>
      </c>
      <c r="P171" s="168">
        <f>O171*H171</f>
        <v>4.0664400000000001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AR171" s="23" t="s">
        <v>177</v>
      </c>
      <c r="AT171" s="23" t="s">
        <v>173</v>
      </c>
      <c r="AU171" s="23" t="s">
        <v>80</v>
      </c>
      <c r="AY171" s="23" t="s">
        <v>170</v>
      </c>
      <c r="BE171" s="170">
        <f>IF(N171="základní",J171,0)</f>
        <v>0</v>
      </c>
      <c r="BF171" s="170">
        <f>IF(N171="snížená",J171,0)</f>
        <v>0</v>
      </c>
      <c r="BG171" s="170">
        <f>IF(N171="zákl. přenesená",J171,0)</f>
        <v>0</v>
      </c>
      <c r="BH171" s="170">
        <f>IF(N171="sníž. přenesená",J171,0)</f>
        <v>0</v>
      </c>
      <c r="BI171" s="170">
        <f>IF(N171="nulová",J171,0)</f>
        <v>0</v>
      </c>
      <c r="BJ171" s="23" t="s">
        <v>77</v>
      </c>
      <c r="BK171" s="170">
        <f>ROUND(I171*H171,2)</f>
        <v>0</v>
      </c>
      <c r="BL171" s="23" t="s">
        <v>177</v>
      </c>
      <c r="BM171" s="23" t="s">
        <v>376</v>
      </c>
    </row>
    <row r="172" spans="2:65" s="1" customFormat="1" ht="27">
      <c r="B172" s="37"/>
      <c r="D172" s="172" t="s">
        <v>234</v>
      </c>
      <c r="F172" s="186" t="s">
        <v>235</v>
      </c>
      <c r="L172" s="37"/>
      <c r="M172" s="187"/>
      <c r="N172" s="38"/>
      <c r="O172" s="38"/>
      <c r="P172" s="38"/>
      <c r="Q172" s="38"/>
      <c r="R172" s="38"/>
      <c r="S172" s="38"/>
      <c r="T172" s="66"/>
      <c r="AT172" s="23" t="s">
        <v>234</v>
      </c>
      <c r="AU172" s="23" t="s">
        <v>80</v>
      </c>
    </row>
    <row r="173" spans="2:65" s="12" customFormat="1" ht="13.5">
      <c r="B173" s="171"/>
      <c r="D173" s="172" t="s">
        <v>183</v>
      </c>
      <c r="E173" s="173" t="s">
        <v>5</v>
      </c>
      <c r="F173" s="174" t="s">
        <v>377</v>
      </c>
      <c r="H173" s="175">
        <v>108.5</v>
      </c>
      <c r="L173" s="171"/>
      <c r="M173" s="176"/>
      <c r="N173" s="177"/>
      <c r="O173" s="177"/>
      <c r="P173" s="177"/>
      <c r="Q173" s="177"/>
      <c r="R173" s="177"/>
      <c r="S173" s="177"/>
      <c r="T173" s="178"/>
      <c r="AT173" s="173" t="s">
        <v>183</v>
      </c>
      <c r="AU173" s="173" t="s">
        <v>80</v>
      </c>
      <c r="AV173" s="12" t="s">
        <v>80</v>
      </c>
      <c r="AW173" s="12" t="s">
        <v>34</v>
      </c>
      <c r="AX173" s="12" t="s">
        <v>70</v>
      </c>
      <c r="AY173" s="173" t="s">
        <v>170</v>
      </c>
    </row>
    <row r="174" spans="2:65" s="12" customFormat="1" ht="13.5">
      <c r="B174" s="171"/>
      <c r="D174" s="172" t="s">
        <v>183</v>
      </c>
      <c r="E174" s="173" t="s">
        <v>5</v>
      </c>
      <c r="F174" s="174" t="s">
        <v>378</v>
      </c>
      <c r="H174" s="175">
        <v>273.42</v>
      </c>
      <c r="L174" s="171"/>
      <c r="M174" s="176"/>
      <c r="N174" s="177"/>
      <c r="O174" s="177"/>
      <c r="P174" s="177"/>
      <c r="Q174" s="177"/>
      <c r="R174" s="177"/>
      <c r="S174" s="177"/>
      <c r="T174" s="178"/>
      <c r="AT174" s="173" t="s">
        <v>183</v>
      </c>
      <c r="AU174" s="173" t="s">
        <v>80</v>
      </c>
      <c r="AV174" s="12" t="s">
        <v>80</v>
      </c>
      <c r="AW174" s="12" t="s">
        <v>34</v>
      </c>
      <c r="AX174" s="12" t="s">
        <v>70</v>
      </c>
      <c r="AY174" s="173" t="s">
        <v>170</v>
      </c>
    </row>
    <row r="175" spans="2:65" s="12" customFormat="1" ht="13.5">
      <c r="B175" s="171"/>
      <c r="D175" s="172" t="s">
        <v>183</v>
      </c>
      <c r="E175" s="173" t="s">
        <v>5</v>
      </c>
      <c r="F175" s="174" t="s">
        <v>379</v>
      </c>
      <c r="H175" s="175">
        <v>31.92</v>
      </c>
      <c r="L175" s="171"/>
      <c r="M175" s="176"/>
      <c r="N175" s="177"/>
      <c r="O175" s="177"/>
      <c r="P175" s="177"/>
      <c r="Q175" s="177"/>
      <c r="R175" s="177"/>
      <c r="S175" s="177"/>
      <c r="T175" s="178"/>
      <c r="AT175" s="173" t="s">
        <v>183</v>
      </c>
      <c r="AU175" s="173" t="s">
        <v>80</v>
      </c>
      <c r="AV175" s="12" t="s">
        <v>80</v>
      </c>
      <c r="AW175" s="12" t="s">
        <v>34</v>
      </c>
      <c r="AX175" s="12" t="s">
        <v>70</v>
      </c>
      <c r="AY175" s="173" t="s">
        <v>170</v>
      </c>
    </row>
    <row r="176" spans="2:65" s="12" customFormat="1" ht="13.5">
      <c r="B176" s="171"/>
      <c r="D176" s="172" t="s">
        <v>183</v>
      </c>
      <c r="E176" s="173" t="s">
        <v>5</v>
      </c>
      <c r="F176" s="174" t="s">
        <v>380</v>
      </c>
      <c r="H176" s="175">
        <v>263.89999999999998</v>
      </c>
      <c r="L176" s="171"/>
      <c r="M176" s="176"/>
      <c r="N176" s="177"/>
      <c r="O176" s="177"/>
      <c r="P176" s="177"/>
      <c r="Q176" s="177"/>
      <c r="R176" s="177"/>
      <c r="S176" s="177"/>
      <c r="T176" s="178"/>
      <c r="AT176" s="173" t="s">
        <v>183</v>
      </c>
      <c r="AU176" s="173" t="s">
        <v>80</v>
      </c>
      <c r="AV176" s="12" t="s">
        <v>80</v>
      </c>
      <c r="AW176" s="12" t="s">
        <v>34</v>
      </c>
      <c r="AX176" s="12" t="s">
        <v>70</v>
      </c>
      <c r="AY176" s="173" t="s">
        <v>170</v>
      </c>
    </row>
    <row r="177" spans="2:65" s="13" customFormat="1" ht="13.5">
      <c r="B177" s="179"/>
      <c r="D177" s="172" t="s">
        <v>183</v>
      </c>
      <c r="E177" s="180" t="s">
        <v>5</v>
      </c>
      <c r="F177" s="181" t="s">
        <v>203</v>
      </c>
      <c r="H177" s="182">
        <v>677.74</v>
      </c>
      <c r="L177" s="179"/>
      <c r="M177" s="183"/>
      <c r="N177" s="184"/>
      <c r="O177" s="184"/>
      <c r="P177" s="184"/>
      <c r="Q177" s="184"/>
      <c r="R177" s="184"/>
      <c r="S177" s="184"/>
      <c r="T177" s="185"/>
      <c r="AT177" s="180" t="s">
        <v>183</v>
      </c>
      <c r="AU177" s="180" t="s">
        <v>80</v>
      </c>
      <c r="AV177" s="13" t="s">
        <v>177</v>
      </c>
      <c r="AW177" s="13" t="s">
        <v>34</v>
      </c>
      <c r="AX177" s="13" t="s">
        <v>77</v>
      </c>
      <c r="AY177" s="180" t="s">
        <v>170</v>
      </c>
    </row>
    <row r="178" spans="2:65" s="1" customFormat="1" ht="16.5" customHeight="1">
      <c r="B178" s="159"/>
      <c r="C178" s="160" t="s">
        <v>381</v>
      </c>
      <c r="D178" s="160" t="s">
        <v>173</v>
      </c>
      <c r="E178" s="161" t="s">
        <v>382</v>
      </c>
      <c r="F178" s="162" t="s">
        <v>383</v>
      </c>
      <c r="G178" s="163" t="s">
        <v>227</v>
      </c>
      <c r="H178" s="164">
        <v>1116</v>
      </c>
      <c r="I178" s="165"/>
      <c r="J178" s="165">
        <f>ROUND(I178*H178,2)</f>
        <v>0</v>
      </c>
      <c r="K178" s="162" t="s">
        <v>181</v>
      </c>
      <c r="L178" s="37"/>
      <c r="M178" s="166" t="s">
        <v>5</v>
      </c>
      <c r="N178" s="167" t="s">
        <v>41</v>
      </c>
      <c r="O178" s="168">
        <v>0</v>
      </c>
      <c r="P178" s="168">
        <f>O178*H178</f>
        <v>0</v>
      </c>
      <c r="Q178" s="168">
        <v>0</v>
      </c>
      <c r="R178" s="168">
        <f>Q178*H178</f>
        <v>0</v>
      </c>
      <c r="S178" s="168">
        <v>0</v>
      </c>
      <c r="T178" s="169">
        <f>S178*H178</f>
        <v>0</v>
      </c>
      <c r="AR178" s="23" t="s">
        <v>177</v>
      </c>
      <c r="AT178" s="23" t="s">
        <v>173</v>
      </c>
      <c r="AU178" s="23" t="s">
        <v>80</v>
      </c>
      <c r="AY178" s="23" t="s">
        <v>170</v>
      </c>
      <c r="BE178" s="170">
        <f>IF(N178="základní",J178,0)</f>
        <v>0</v>
      </c>
      <c r="BF178" s="170">
        <f>IF(N178="snížená",J178,0)</f>
        <v>0</v>
      </c>
      <c r="BG178" s="170">
        <f>IF(N178="zákl. přenesená",J178,0)</f>
        <v>0</v>
      </c>
      <c r="BH178" s="170">
        <f>IF(N178="sníž. přenesená",J178,0)</f>
        <v>0</v>
      </c>
      <c r="BI178" s="170">
        <f>IF(N178="nulová",J178,0)</f>
        <v>0</v>
      </c>
      <c r="BJ178" s="23" t="s">
        <v>77</v>
      </c>
      <c r="BK178" s="170">
        <f>ROUND(I178*H178,2)</f>
        <v>0</v>
      </c>
      <c r="BL178" s="23" t="s">
        <v>177</v>
      </c>
      <c r="BM178" s="23" t="s">
        <v>384</v>
      </c>
    </row>
    <row r="179" spans="2:65" s="1" customFormat="1" ht="16.5" customHeight="1">
      <c r="B179" s="159"/>
      <c r="C179" s="160" t="s">
        <v>385</v>
      </c>
      <c r="D179" s="160" t="s">
        <v>173</v>
      </c>
      <c r="E179" s="161" t="s">
        <v>386</v>
      </c>
      <c r="F179" s="162" t="s">
        <v>387</v>
      </c>
      <c r="G179" s="163" t="s">
        <v>227</v>
      </c>
      <c r="H179" s="164">
        <v>156.73599999999999</v>
      </c>
      <c r="I179" s="165"/>
      <c r="J179" s="165">
        <f>ROUND(I179*H179,2)</f>
        <v>0</v>
      </c>
      <c r="K179" s="162" t="s">
        <v>5</v>
      </c>
      <c r="L179" s="37"/>
      <c r="M179" s="166" t="s">
        <v>5</v>
      </c>
      <c r="N179" s="167" t="s">
        <v>41</v>
      </c>
      <c r="O179" s="168">
        <v>0</v>
      </c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AR179" s="23" t="s">
        <v>177</v>
      </c>
      <c r="AT179" s="23" t="s">
        <v>173</v>
      </c>
      <c r="AU179" s="23" t="s">
        <v>80</v>
      </c>
      <c r="AY179" s="23" t="s">
        <v>170</v>
      </c>
      <c r="BE179" s="170">
        <f>IF(N179="základní",J179,0)</f>
        <v>0</v>
      </c>
      <c r="BF179" s="170">
        <f>IF(N179="snížená",J179,0)</f>
        <v>0</v>
      </c>
      <c r="BG179" s="170">
        <f>IF(N179="zákl. přenesená",J179,0)</f>
        <v>0</v>
      </c>
      <c r="BH179" s="170">
        <f>IF(N179="sníž. přenesená",J179,0)</f>
        <v>0</v>
      </c>
      <c r="BI179" s="170">
        <f>IF(N179="nulová",J179,0)</f>
        <v>0</v>
      </c>
      <c r="BJ179" s="23" t="s">
        <v>77</v>
      </c>
      <c r="BK179" s="170">
        <f>ROUND(I179*H179,2)</f>
        <v>0</v>
      </c>
      <c r="BL179" s="23" t="s">
        <v>177</v>
      </c>
      <c r="BM179" s="23" t="s">
        <v>388</v>
      </c>
    </row>
    <row r="180" spans="2:65" s="11" customFormat="1" ht="37.35" customHeight="1">
      <c r="B180" s="147"/>
      <c r="D180" s="148" t="s">
        <v>69</v>
      </c>
      <c r="E180" s="149" t="s">
        <v>389</v>
      </c>
      <c r="F180" s="149" t="s">
        <v>390</v>
      </c>
      <c r="J180" s="150">
        <f>BK180</f>
        <v>0</v>
      </c>
      <c r="L180" s="147"/>
      <c r="M180" s="151"/>
      <c r="N180" s="152"/>
      <c r="O180" s="152"/>
      <c r="P180" s="153">
        <f>P181</f>
        <v>302.40000000000003</v>
      </c>
      <c r="Q180" s="152"/>
      <c r="R180" s="153">
        <f>R181</f>
        <v>7.5000000000000009</v>
      </c>
      <c r="S180" s="152"/>
      <c r="T180" s="154">
        <f>T181</f>
        <v>0</v>
      </c>
      <c r="AR180" s="148" t="s">
        <v>80</v>
      </c>
      <c r="AT180" s="155" t="s">
        <v>69</v>
      </c>
      <c r="AU180" s="155" t="s">
        <v>70</v>
      </c>
      <c r="AY180" s="148" t="s">
        <v>170</v>
      </c>
      <c r="BK180" s="156">
        <f>BK181</f>
        <v>0</v>
      </c>
    </row>
    <row r="181" spans="2:65" s="11" customFormat="1" ht="19.899999999999999" customHeight="1">
      <c r="B181" s="147"/>
      <c r="D181" s="148" t="s">
        <v>69</v>
      </c>
      <c r="E181" s="157" t="s">
        <v>391</v>
      </c>
      <c r="F181" s="157" t="s">
        <v>392</v>
      </c>
      <c r="J181" s="158">
        <f>BK181</f>
        <v>0</v>
      </c>
      <c r="L181" s="147"/>
      <c r="M181" s="151"/>
      <c r="N181" s="152"/>
      <c r="O181" s="152"/>
      <c r="P181" s="153">
        <f>SUM(P182:P189)</f>
        <v>302.40000000000003</v>
      </c>
      <c r="Q181" s="152"/>
      <c r="R181" s="153">
        <f>SUM(R182:R189)</f>
        <v>7.5000000000000009</v>
      </c>
      <c r="S181" s="152"/>
      <c r="T181" s="154">
        <f>SUM(T182:T189)</f>
        <v>0</v>
      </c>
      <c r="AR181" s="148" t="s">
        <v>80</v>
      </c>
      <c r="AT181" s="155" t="s">
        <v>69</v>
      </c>
      <c r="AU181" s="155" t="s">
        <v>77</v>
      </c>
      <c r="AY181" s="148" t="s">
        <v>170</v>
      </c>
      <c r="BK181" s="156">
        <f>SUM(BK182:BK189)</f>
        <v>0</v>
      </c>
    </row>
    <row r="182" spans="2:65" s="1" customFormat="1" ht="16.5" customHeight="1">
      <c r="B182" s="159"/>
      <c r="C182" s="160" t="s">
        <v>393</v>
      </c>
      <c r="D182" s="160" t="s">
        <v>173</v>
      </c>
      <c r="E182" s="161" t="s">
        <v>394</v>
      </c>
      <c r="F182" s="162" t="s">
        <v>395</v>
      </c>
      <c r="G182" s="163" t="s">
        <v>176</v>
      </c>
      <c r="H182" s="164">
        <v>1200</v>
      </c>
      <c r="I182" s="165"/>
      <c r="J182" s="165">
        <f>ROUND(I182*H182,2)</f>
        <v>0</v>
      </c>
      <c r="K182" s="162" t="s">
        <v>181</v>
      </c>
      <c r="L182" s="37"/>
      <c r="M182" s="166" t="s">
        <v>5</v>
      </c>
      <c r="N182" s="167" t="s">
        <v>41</v>
      </c>
      <c r="O182" s="168">
        <v>5.3999999999999999E-2</v>
      </c>
      <c r="P182" s="168">
        <f>O182*H182</f>
        <v>64.8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AR182" s="23" t="s">
        <v>321</v>
      </c>
      <c r="AT182" s="23" t="s">
        <v>173</v>
      </c>
      <c r="AU182" s="23" t="s">
        <v>80</v>
      </c>
      <c r="AY182" s="23" t="s">
        <v>170</v>
      </c>
      <c r="BE182" s="170">
        <f>IF(N182="základní",J182,0)</f>
        <v>0</v>
      </c>
      <c r="BF182" s="170">
        <f>IF(N182="snížená",J182,0)</f>
        <v>0</v>
      </c>
      <c r="BG182" s="170">
        <f>IF(N182="zákl. přenesená",J182,0)</f>
        <v>0</v>
      </c>
      <c r="BH182" s="170">
        <f>IF(N182="sníž. přenesená",J182,0)</f>
        <v>0</v>
      </c>
      <c r="BI182" s="170">
        <f>IF(N182="nulová",J182,0)</f>
        <v>0</v>
      </c>
      <c r="BJ182" s="23" t="s">
        <v>77</v>
      </c>
      <c r="BK182" s="170">
        <f>ROUND(I182*H182,2)</f>
        <v>0</v>
      </c>
      <c r="BL182" s="23" t="s">
        <v>321</v>
      </c>
      <c r="BM182" s="23" t="s">
        <v>396</v>
      </c>
    </row>
    <row r="183" spans="2:65" s="1" customFormat="1" ht="16.5" customHeight="1">
      <c r="B183" s="159"/>
      <c r="C183" s="191" t="s">
        <v>397</v>
      </c>
      <c r="D183" s="191" t="s">
        <v>289</v>
      </c>
      <c r="E183" s="192" t="s">
        <v>398</v>
      </c>
      <c r="F183" s="193" t="s">
        <v>399</v>
      </c>
      <c r="G183" s="194" t="s">
        <v>227</v>
      </c>
      <c r="H183" s="195">
        <v>0.42</v>
      </c>
      <c r="I183" s="196"/>
      <c r="J183" s="196">
        <f>ROUND(I183*H183,2)</f>
        <v>0</v>
      </c>
      <c r="K183" s="193" t="s">
        <v>181</v>
      </c>
      <c r="L183" s="197"/>
      <c r="M183" s="198" t="s">
        <v>5</v>
      </c>
      <c r="N183" s="199" t="s">
        <v>41</v>
      </c>
      <c r="O183" s="168">
        <v>0</v>
      </c>
      <c r="P183" s="168">
        <f>O183*H183</f>
        <v>0</v>
      </c>
      <c r="Q183" s="168">
        <v>1</v>
      </c>
      <c r="R183" s="168">
        <f>Q183*H183</f>
        <v>0.42</v>
      </c>
      <c r="S183" s="168">
        <v>0</v>
      </c>
      <c r="T183" s="169">
        <f>S183*H183</f>
        <v>0</v>
      </c>
      <c r="AR183" s="23" t="s">
        <v>400</v>
      </c>
      <c r="AT183" s="23" t="s">
        <v>289</v>
      </c>
      <c r="AU183" s="23" t="s">
        <v>80</v>
      </c>
      <c r="AY183" s="23" t="s">
        <v>170</v>
      </c>
      <c r="BE183" s="170">
        <f>IF(N183="základní",J183,0)</f>
        <v>0</v>
      </c>
      <c r="BF183" s="170">
        <f>IF(N183="snížená",J183,0)</f>
        <v>0</v>
      </c>
      <c r="BG183" s="170">
        <f>IF(N183="zákl. přenesená",J183,0)</f>
        <v>0</v>
      </c>
      <c r="BH183" s="170">
        <f>IF(N183="sníž. přenesená",J183,0)</f>
        <v>0</v>
      </c>
      <c r="BI183" s="170">
        <f>IF(N183="nulová",J183,0)</f>
        <v>0</v>
      </c>
      <c r="BJ183" s="23" t="s">
        <v>77</v>
      </c>
      <c r="BK183" s="170">
        <f>ROUND(I183*H183,2)</f>
        <v>0</v>
      </c>
      <c r="BL183" s="23" t="s">
        <v>321</v>
      </c>
      <c r="BM183" s="23" t="s">
        <v>401</v>
      </c>
    </row>
    <row r="184" spans="2:65" s="1" customFormat="1" ht="27">
      <c r="B184" s="37"/>
      <c r="D184" s="172" t="s">
        <v>234</v>
      </c>
      <c r="F184" s="186" t="s">
        <v>402</v>
      </c>
      <c r="L184" s="37"/>
      <c r="M184" s="187"/>
      <c r="N184" s="38"/>
      <c r="O184" s="38"/>
      <c r="P184" s="38"/>
      <c r="Q184" s="38"/>
      <c r="R184" s="38"/>
      <c r="S184" s="38"/>
      <c r="T184" s="66"/>
      <c r="AT184" s="23" t="s">
        <v>234</v>
      </c>
      <c r="AU184" s="23" t="s">
        <v>80</v>
      </c>
    </row>
    <row r="185" spans="2:65" s="12" customFormat="1" ht="13.5">
      <c r="B185" s="171"/>
      <c r="D185" s="172" t="s">
        <v>183</v>
      </c>
      <c r="F185" s="174" t="s">
        <v>403</v>
      </c>
      <c r="H185" s="175">
        <v>0.42</v>
      </c>
      <c r="L185" s="171"/>
      <c r="M185" s="176"/>
      <c r="N185" s="177"/>
      <c r="O185" s="177"/>
      <c r="P185" s="177"/>
      <c r="Q185" s="177"/>
      <c r="R185" s="177"/>
      <c r="S185" s="177"/>
      <c r="T185" s="178"/>
      <c r="AT185" s="173" t="s">
        <v>183</v>
      </c>
      <c r="AU185" s="173" t="s">
        <v>80</v>
      </c>
      <c r="AV185" s="12" t="s">
        <v>80</v>
      </c>
      <c r="AW185" s="12" t="s">
        <v>6</v>
      </c>
      <c r="AX185" s="12" t="s">
        <v>77</v>
      </c>
      <c r="AY185" s="173" t="s">
        <v>170</v>
      </c>
    </row>
    <row r="186" spans="2:65" s="1" customFormat="1" ht="16.5" customHeight="1">
      <c r="B186" s="159"/>
      <c r="C186" s="160" t="s">
        <v>400</v>
      </c>
      <c r="D186" s="160" t="s">
        <v>173</v>
      </c>
      <c r="E186" s="161" t="s">
        <v>404</v>
      </c>
      <c r="F186" s="162" t="s">
        <v>405</v>
      </c>
      <c r="G186" s="163" t="s">
        <v>176</v>
      </c>
      <c r="H186" s="164">
        <v>1200</v>
      </c>
      <c r="I186" s="165"/>
      <c r="J186" s="165">
        <f>ROUND(I186*H186,2)</f>
        <v>0</v>
      </c>
      <c r="K186" s="162" t="s">
        <v>181</v>
      </c>
      <c r="L186" s="37"/>
      <c r="M186" s="166" t="s">
        <v>5</v>
      </c>
      <c r="N186" s="167" t="s">
        <v>41</v>
      </c>
      <c r="O186" s="168">
        <v>0.19800000000000001</v>
      </c>
      <c r="P186" s="168">
        <f>O186*H186</f>
        <v>237.60000000000002</v>
      </c>
      <c r="Q186" s="168">
        <v>4.0000000000000002E-4</v>
      </c>
      <c r="R186" s="168">
        <f>Q186*H186</f>
        <v>0.48000000000000004</v>
      </c>
      <c r="S186" s="168">
        <v>0</v>
      </c>
      <c r="T186" s="169">
        <f>S186*H186</f>
        <v>0</v>
      </c>
      <c r="AR186" s="23" t="s">
        <v>321</v>
      </c>
      <c r="AT186" s="23" t="s">
        <v>173</v>
      </c>
      <c r="AU186" s="23" t="s">
        <v>80</v>
      </c>
      <c r="AY186" s="23" t="s">
        <v>170</v>
      </c>
      <c r="BE186" s="170">
        <f>IF(N186="základní",J186,0)</f>
        <v>0</v>
      </c>
      <c r="BF186" s="170">
        <f>IF(N186="snížená",J186,0)</f>
        <v>0</v>
      </c>
      <c r="BG186" s="170">
        <f>IF(N186="zákl. přenesená",J186,0)</f>
        <v>0</v>
      </c>
      <c r="BH186" s="170">
        <f>IF(N186="sníž. přenesená",J186,0)</f>
        <v>0</v>
      </c>
      <c r="BI186" s="170">
        <f>IF(N186="nulová",J186,0)</f>
        <v>0</v>
      </c>
      <c r="BJ186" s="23" t="s">
        <v>77</v>
      </c>
      <c r="BK186" s="170">
        <f>ROUND(I186*H186,2)</f>
        <v>0</v>
      </c>
      <c r="BL186" s="23" t="s">
        <v>321</v>
      </c>
      <c r="BM186" s="23" t="s">
        <v>406</v>
      </c>
    </row>
    <row r="187" spans="2:65" s="12" customFormat="1" ht="13.5">
      <c r="B187" s="171"/>
      <c r="D187" s="172" t="s">
        <v>183</v>
      </c>
      <c r="E187" s="173" t="s">
        <v>5</v>
      </c>
      <c r="F187" s="174" t="s">
        <v>407</v>
      </c>
      <c r="H187" s="175">
        <v>1200</v>
      </c>
      <c r="L187" s="171"/>
      <c r="M187" s="176"/>
      <c r="N187" s="177"/>
      <c r="O187" s="177"/>
      <c r="P187" s="177"/>
      <c r="Q187" s="177"/>
      <c r="R187" s="177"/>
      <c r="S187" s="177"/>
      <c r="T187" s="178"/>
      <c r="AT187" s="173" t="s">
        <v>183</v>
      </c>
      <c r="AU187" s="173" t="s">
        <v>80</v>
      </c>
      <c r="AV187" s="12" t="s">
        <v>80</v>
      </c>
      <c r="AW187" s="12" t="s">
        <v>34</v>
      </c>
      <c r="AX187" s="12" t="s">
        <v>77</v>
      </c>
      <c r="AY187" s="173" t="s">
        <v>170</v>
      </c>
    </row>
    <row r="188" spans="2:65" s="1" customFormat="1" ht="16.5" customHeight="1">
      <c r="B188" s="159"/>
      <c r="C188" s="191" t="s">
        <v>408</v>
      </c>
      <c r="D188" s="191" t="s">
        <v>289</v>
      </c>
      <c r="E188" s="192" t="s">
        <v>409</v>
      </c>
      <c r="F188" s="193" t="s">
        <v>410</v>
      </c>
      <c r="G188" s="194" t="s">
        <v>176</v>
      </c>
      <c r="H188" s="195">
        <v>1320</v>
      </c>
      <c r="I188" s="196"/>
      <c r="J188" s="196">
        <f>ROUND(I188*H188,2)</f>
        <v>0</v>
      </c>
      <c r="K188" s="193" t="s">
        <v>5</v>
      </c>
      <c r="L188" s="197"/>
      <c r="M188" s="198" t="s">
        <v>5</v>
      </c>
      <c r="N188" s="199" t="s">
        <v>41</v>
      </c>
      <c r="O188" s="168">
        <v>0</v>
      </c>
      <c r="P188" s="168">
        <f>O188*H188</f>
        <v>0</v>
      </c>
      <c r="Q188" s="168">
        <v>5.0000000000000001E-3</v>
      </c>
      <c r="R188" s="168">
        <f>Q188*H188</f>
        <v>6.6000000000000005</v>
      </c>
      <c r="S188" s="168">
        <v>0</v>
      </c>
      <c r="T188" s="169">
        <f>S188*H188</f>
        <v>0</v>
      </c>
      <c r="AR188" s="23" t="s">
        <v>400</v>
      </c>
      <c r="AT188" s="23" t="s">
        <v>289</v>
      </c>
      <c r="AU188" s="23" t="s">
        <v>80</v>
      </c>
      <c r="AY188" s="23" t="s">
        <v>170</v>
      </c>
      <c r="BE188" s="170">
        <f>IF(N188="základní",J188,0)</f>
        <v>0</v>
      </c>
      <c r="BF188" s="170">
        <f>IF(N188="snížená",J188,0)</f>
        <v>0</v>
      </c>
      <c r="BG188" s="170">
        <f>IF(N188="zákl. přenesená",J188,0)</f>
        <v>0</v>
      </c>
      <c r="BH188" s="170">
        <f>IF(N188="sníž. přenesená",J188,0)</f>
        <v>0</v>
      </c>
      <c r="BI188" s="170">
        <f>IF(N188="nulová",J188,0)</f>
        <v>0</v>
      </c>
      <c r="BJ188" s="23" t="s">
        <v>77</v>
      </c>
      <c r="BK188" s="170">
        <f>ROUND(I188*H188,2)</f>
        <v>0</v>
      </c>
      <c r="BL188" s="23" t="s">
        <v>321</v>
      </c>
      <c r="BM188" s="23" t="s">
        <v>411</v>
      </c>
    </row>
    <row r="189" spans="2:65" s="12" customFormat="1" ht="13.5">
      <c r="B189" s="171"/>
      <c r="D189" s="172" t="s">
        <v>183</v>
      </c>
      <c r="F189" s="174" t="s">
        <v>412</v>
      </c>
      <c r="H189" s="175">
        <v>1320</v>
      </c>
      <c r="L189" s="171"/>
      <c r="M189" s="176"/>
      <c r="N189" s="177"/>
      <c r="O189" s="177"/>
      <c r="P189" s="177"/>
      <c r="Q189" s="177"/>
      <c r="R189" s="177"/>
      <c r="S189" s="177"/>
      <c r="T189" s="178"/>
      <c r="AT189" s="173" t="s">
        <v>183</v>
      </c>
      <c r="AU189" s="173" t="s">
        <v>80</v>
      </c>
      <c r="AV189" s="12" t="s">
        <v>80</v>
      </c>
      <c r="AW189" s="12" t="s">
        <v>6</v>
      </c>
      <c r="AX189" s="12" t="s">
        <v>77</v>
      </c>
      <c r="AY189" s="173" t="s">
        <v>170</v>
      </c>
    </row>
    <row r="190" spans="2:65" s="11" customFormat="1" ht="37.35" customHeight="1">
      <c r="B190" s="147"/>
      <c r="D190" s="148" t="s">
        <v>69</v>
      </c>
      <c r="E190" s="149" t="s">
        <v>289</v>
      </c>
      <c r="F190" s="149" t="s">
        <v>413</v>
      </c>
      <c r="J190" s="150">
        <f>BK190</f>
        <v>0</v>
      </c>
      <c r="L190" s="147"/>
      <c r="M190" s="151"/>
      <c r="N190" s="152"/>
      <c r="O190" s="152"/>
      <c r="P190" s="153">
        <f>P191+P199</f>
        <v>270.38200000000001</v>
      </c>
      <c r="Q190" s="152"/>
      <c r="R190" s="153">
        <f>R191+R199</f>
        <v>1.1819999999999999</v>
      </c>
      <c r="S190" s="152"/>
      <c r="T190" s="154">
        <f>T191+T199</f>
        <v>0</v>
      </c>
      <c r="AR190" s="148" t="s">
        <v>107</v>
      </c>
      <c r="AT190" s="155" t="s">
        <v>69</v>
      </c>
      <c r="AU190" s="155" t="s">
        <v>70</v>
      </c>
      <c r="AY190" s="148" t="s">
        <v>170</v>
      </c>
      <c r="BK190" s="156">
        <f>BK191+BK199</f>
        <v>0</v>
      </c>
    </row>
    <row r="191" spans="2:65" s="11" customFormat="1" ht="19.899999999999999" customHeight="1">
      <c r="B191" s="147"/>
      <c r="D191" s="148" t="s">
        <v>69</v>
      </c>
      <c r="E191" s="157" t="s">
        <v>414</v>
      </c>
      <c r="F191" s="157" t="s">
        <v>415</v>
      </c>
      <c r="J191" s="158">
        <f>BK191</f>
        <v>0</v>
      </c>
      <c r="L191" s="147"/>
      <c r="M191" s="151"/>
      <c r="N191" s="152"/>
      <c r="O191" s="152"/>
      <c r="P191" s="153">
        <f>SUM(P192:P198)</f>
        <v>270.38200000000001</v>
      </c>
      <c r="Q191" s="152"/>
      <c r="R191" s="153">
        <f>SUM(R192:R198)</f>
        <v>1.1819999999999999</v>
      </c>
      <c r="S191" s="152"/>
      <c r="T191" s="154">
        <f>SUM(T192:T198)</f>
        <v>0</v>
      </c>
      <c r="AR191" s="148" t="s">
        <v>107</v>
      </c>
      <c r="AT191" s="155" t="s">
        <v>69</v>
      </c>
      <c r="AU191" s="155" t="s">
        <v>77</v>
      </c>
      <c r="AY191" s="148" t="s">
        <v>170</v>
      </c>
      <c r="BK191" s="156">
        <f>SUM(BK192:BK198)</f>
        <v>0</v>
      </c>
    </row>
    <row r="192" spans="2:65" s="1" customFormat="1" ht="16.5" customHeight="1">
      <c r="B192" s="159"/>
      <c r="C192" s="160" t="s">
        <v>416</v>
      </c>
      <c r="D192" s="160" t="s">
        <v>173</v>
      </c>
      <c r="E192" s="161" t="s">
        <v>417</v>
      </c>
      <c r="F192" s="162" t="s">
        <v>418</v>
      </c>
      <c r="G192" s="163" t="s">
        <v>176</v>
      </c>
      <c r="H192" s="164">
        <v>868</v>
      </c>
      <c r="I192" s="165"/>
      <c r="J192" s="165">
        <f>ROUND(I192*H192,2)</f>
        <v>0</v>
      </c>
      <c r="K192" s="162" t="s">
        <v>5</v>
      </c>
      <c r="L192" s="37"/>
      <c r="M192" s="166" t="s">
        <v>5</v>
      </c>
      <c r="N192" s="167" t="s">
        <v>41</v>
      </c>
      <c r="O192" s="168">
        <v>0.25</v>
      </c>
      <c r="P192" s="168">
        <f>O192*H192</f>
        <v>217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AR192" s="23" t="s">
        <v>419</v>
      </c>
      <c r="AT192" s="23" t="s">
        <v>173</v>
      </c>
      <c r="AU192" s="23" t="s">
        <v>80</v>
      </c>
      <c r="AY192" s="23" t="s">
        <v>170</v>
      </c>
      <c r="BE192" s="170">
        <f>IF(N192="základní",J192,0)</f>
        <v>0</v>
      </c>
      <c r="BF192" s="170">
        <f>IF(N192="snížená",J192,0)</f>
        <v>0</v>
      </c>
      <c r="BG192" s="170">
        <f>IF(N192="zákl. přenesená",J192,0)</f>
        <v>0</v>
      </c>
      <c r="BH192" s="170">
        <f>IF(N192="sníž. přenesená",J192,0)</f>
        <v>0</v>
      </c>
      <c r="BI192" s="170">
        <f>IF(N192="nulová",J192,0)</f>
        <v>0</v>
      </c>
      <c r="BJ192" s="23" t="s">
        <v>77</v>
      </c>
      <c r="BK192" s="170">
        <f>ROUND(I192*H192,2)</f>
        <v>0</v>
      </c>
      <c r="BL192" s="23" t="s">
        <v>419</v>
      </c>
      <c r="BM192" s="23" t="s">
        <v>420</v>
      </c>
    </row>
    <row r="193" spans="2:65" s="1" customFormat="1" ht="27">
      <c r="B193" s="37"/>
      <c r="D193" s="172" t="s">
        <v>234</v>
      </c>
      <c r="F193" s="186" t="s">
        <v>421</v>
      </c>
      <c r="L193" s="37"/>
      <c r="M193" s="187"/>
      <c r="N193" s="38"/>
      <c r="O193" s="38"/>
      <c r="P193" s="38"/>
      <c r="Q193" s="38"/>
      <c r="R193" s="38"/>
      <c r="S193" s="38"/>
      <c r="T193" s="66"/>
      <c r="AT193" s="23" t="s">
        <v>234</v>
      </c>
      <c r="AU193" s="23" t="s">
        <v>80</v>
      </c>
    </row>
    <row r="194" spans="2:65" s="12" customFormat="1" ht="13.5">
      <c r="B194" s="171"/>
      <c r="D194" s="172" t="s">
        <v>183</v>
      </c>
      <c r="E194" s="173" t="s">
        <v>5</v>
      </c>
      <c r="F194" s="174" t="s">
        <v>422</v>
      </c>
      <c r="H194" s="175">
        <v>868</v>
      </c>
      <c r="L194" s="171"/>
      <c r="M194" s="176"/>
      <c r="N194" s="177"/>
      <c r="O194" s="177"/>
      <c r="P194" s="177"/>
      <c r="Q194" s="177"/>
      <c r="R194" s="177"/>
      <c r="S194" s="177"/>
      <c r="T194" s="178"/>
      <c r="AT194" s="173" t="s">
        <v>183</v>
      </c>
      <c r="AU194" s="173" t="s">
        <v>80</v>
      </c>
      <c r="AV194" s="12" t="s">
        <v>80</v>
      </c>
      <c r="AW194" s="12" t="s">
        <v>34</v>
      </c>
      <c r="AX194" s="12" t="s">
        <v>77</v>
      </c>
      <c r="AY194" s="173" t="s">
        <v>170</v>
      </c>
    </row>
    <row r="195" spans="2:65" s="1" customFormat="1" ht="16.5" customHeight="1">
      <c r="B195" s="159"/>
      <c r="C195" s="160" t="s">
        <v>423</v>
      </c>
      <c r="D195" s="160" t="s">
        <v>173</v>
      </c>
      <c r="E195" s="161" t="s">
        <v>424</v>
      </c>
      <c r="F195" s="162" t="s">
        <v>425</v>
      </c>
      <c r="G195" s="163" t="s">
        <v>356</v>
      </c>
      <c r="H195" s="164">
        <v>6</v>
      </c>
      <c r="I195" s="165"/>
      <c r="J195" s="165">
        <f>ROUND(I195*H195,2)</f>
        <v>0</v>
      </c>
      <c r="K195" s="162" t="s">
        <v>181</v>
      </c>
      <c r="L195" s="37"/>
      <c r="M195" s="166" t="s">
        <v>5</v>
      </c>
      <c r="N195" s="167" t="s">
        <v>41</v>
      </c>
      <c r="O195" s="168">
        <v>3.8130000000000002</v>
      </c>
      <c r="P195" s="168">
        <f>O195*H195</f>
        <v>22.878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AR195" s="23" t="s">
        <v>419</v>
      </c>
      <c r="AT195" s="23" t="s">
        <v>173</v>
      </c>
      <c r="AU195" s="23" t="s">
        <v>80</v>
      </c>
      <c r="AY195" s="23" t="s">
        <v>170</v>
      </c>
      <c r="BE195" s="170">
        <f>IF(N195="základní",J195,0)</f>
        <v>0</v>
      </c>
      <c r="BF195" s="170">
        <f>IF(N195="snížená",J195,0)</f>
        <v>0</v>
      </c>
      <c r="BG195" s="170">
        <f>IF(N195="zákl. přenesená",J195,0)</f>
        <v>0</v>
      </c>
      <c r="BH195" s="170">
        <f>IF(N195="sníž. přenesená",J195,0)</f>
        <v>0</v>
      </c>
      <c r="BI195" s="170">
        <f>IF(N195="nulová",J195,0)</f>
        <v>0</v>
      </c>
      <c r="BJ195" s="23" t="s">
        <v>77</v>
      </c>
      <c r="BK195" s="170">
        <f>ROUND(I195*H195,2)</f>
        <v>0</v>
      </c>
      <c r="BL195" s="23" t="s">
        <v>419</v>
      </c>
      <c r="BM195" s="23" t="s">
        <v>426</v>
      </c>
    </row>
    <row r="196" spans="2:65" s="1" customFormat="1" ht="16.5" customHeight="1">
      <c r="B196" s="159"/>
      <c r="C196" s="191" t="s">
        <v>427</v>
      </c>
      <c r="D196" s="191" t="s">
        <v>289</v>
      </c>
      <c r="E196" s="192" t="s">
        <v>428</v>
      </c>
      <c r="F196" s="193" t="s">
        <v>429</v>
      </c>
      <c r="G196" s="194" t="s">
        <v>356</v>
      </c>
      <c r="H196" s="195">
        <v>6</v>
      </c>
      <c r="I196" s="196"/>
      <c r="J196" s="196">
        <f>ROUND(I196*H196,2)</f>
        <v>0</v>
      </c>
      <c r="K196" s="193" t="s">
        <v>5</v>
      </c>
      <c r="L196" s="197"/>
      <c r="M196" s="198" t="s">
        <v>5</v>
      </c>
      <c r="N196" s="199" t="s">
        <v>41</v>
      </c>
      <c r="O196" s="168">
        <v>0</v>
      </c>
      <c r="P196" s="168">
        <f>O196*H196</f>
        <v>0</v>
      </c>
      <c r="Q196" s="168">
        <v>0.19700000000000001</v>
      </c>
      <c r="R196" s="168">
        <f>Q196*H196</f>
        <v>1.1819999999999999</v>
      </c>
      <c r="S196" s="168">
        <v>0</v>
      </c>
      <c r="T196" s="169">
        <f>S196*H196</f>
        <v>0</v>
      </c>
      <c r="AR196" s="23" t="s">
        <v>430</v>
      </c>
      <c r="AT196" s="23" t="s">
        <v>289</v>
      </c>
      <c r="AU196" s="23" t="s">
        <v>80</v>
      </c>
      <c r="AY196" s="23" t="s">
        <v>170</v>
      </c>
      <c r="BE196" s="170">
        <f>IF(N196="základní",J196,0)</f>
        <v>0</v>
      </c>
      <c r="BF196" s="170">
        <f>IF(N196="snížená",J196,0)</f>
        <v>0</v>
      </c>
      <c r="BG196" s="170">
        <f>IF(N196="zákl. přenesená",J196,0)</f>
        <v>0</v>
      </c>
      <c r="BH196" s="170">
        <f>IF(N196="sníž. přenesená",J196,0)</f>
        <v>0</v>
      </c>
      <c r="BI196" s="170">
        <f>IF(N196="nulová",J196,0)</f>
        <v>0</v>
      </c>
      <c r="BJ196" s="23" t="s">
        <v>77</v>
      </c>
      <c r="BK196" s="170">
        <f>ROUND(I196*H196,2)</f>
        <v>0</v>
      </c>
      <c r="BL196" s="23" t="s">
        <v>430</v>
      </c>
      <c r="BM196" s="23" t="s">
        <v>431</v>
      </c>
    </row>
    <row r="197" spans="2:65" s="1" customFormat="1" ht="16.5" customHeight="1">
      <c r="B197" s="159"/>
      <c r="C197" s="160" t="s">
        <v>432</v>
      </c>
      <c r="D197" s="160" t="s">
        <v>173</v>
      </c>
      <c r="E197" s="161" t="s">
        <v>433</v>
      </c>
      <c r="F197" s="162" t="s">
        <v>434</v>
      </c>
      <c r="G197" s="163" t="s">
        <v>356</v>
      </c>
      <c r="H197" s="164">
        <v>8</v>
      </c>
      <c r="I197" s="165"/>
      <c r="J197" s="165">
        <f>ROUND(I197*H197,2)</f>
        <v>0</v>
      </c>
      <c r="K197" s="162" t="s">
        <v>5</v>
      </c>
      <c r="L197" s="37"/>
      <c r="M197" s="166" t="s">
        <v>5</v>
      </c>
      <c r="N197" s="167" t="s">
        <v>41</v>
      </c>
      <c r="O197" s="168">
        <v>3.8130000000000002</v>
      </c>
      <c r="P197" s="168">
        <f>O197*H197</f>
        <v>30.504000000000001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AR197" s="23" t="s">
        <v>419</v>
      </c>
      <c r="AT197" s="23" t="s">
        <v>173</v>
      </c>
      <c r="AU197" s="23" t="s">
        <v>80</v>
      </c>
      <c r="AY197" s="23" t="s">
        <v>170</v>
      </c>
      <c r="BE197" s="170">
        <f>IF(N197="základní",J197,0)</f>
        <v>0</v>
      </c>
      <c r="BF197" s="170">
        <f>IF(N197="snížená",J197,0)</f>
        <v>0</v>
      </c>
      <c r="BG197" s="170">
        <f>IF(N197="zákl. přenesená",J197,0)</f>
        <v>0</v>
      </c>
      <c r="BH197" s="170">
        <f>IF(N197="sníž. přenesená",J197,0)</f>
        <v>0</v>
      </c>
      <c r="BI197" s="170">
        <f>IF(N197="nulová",J197,0)</f>
        <v>0</v>
      </c>
      <c r="BJ197" s="23" t="s">
        <v>77</v>
      </c>
      <c r="BK197" s="170">
        <f>ROUND(I197*H197,2)</f>
        <v>0</v>
      </c>
      <c r="BL197" s="23" t="s">
        <v>419</v>
      </c>
      <c r="BM197" s="23" t="s">
        <v>435</v>
      </c>
    </row>
    <row r="198" spans="2:65" s="1" customFormat="1" ht="16.5" customHeight="1">
      <c r="B198" s="159"/>
      <c r="C198" s="160" t="s">
        <v>436</v>
      </c>
      <c r="D198" s="160" t="s">
        <v>173</v>
      </c>
      <c r="E198" s="161" t="s">
        <v>437</v>
      </c>
      <c r="F198" s="162" t="s">
        <v>438</v>
      </c>
      <c r="G198" s="163" t="s">
        <v>356</v>
      </c>
      <c r="H198" s="164">
        <v>6</v>
      </c>
      <c r="I198" s="165"/>
      <c r="J198" s="165">
        <f>ROUND(I198*H198,2)</f>
        <v>0</v>
      </c>
      <c r="K198" s="162" t="s">
        <v>5</v>
      </c>
      <c r="L198" s="37"/>
      <c r="M198" s="166" t="s">
        <v>5</v>
      </c>
      <c r="N198" s="167" t="s">
        <v>41</v>
      </c>
      <c r="O198" s="168">
        <v>0</v>
      </c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AR198" s="23" t="s">
        <v>419</v>
      </c>
      <c r="AT198" s="23" t="s">
        <v>173</v>
      </c>
      <c r="AU198" s="23" t="s">
        <v>80</v>
      </c>
      <c r="AY198" s="23" t="s">
        <v>170</v>
      </c>
      <c r="BE198" s="170">
        <f>IF(N198="základní",J198,0)</f>
        <v>0</v>
      </c>
      <c r="BF198" s="170">
        <f>IF(N198="snížená",J198,0)</f>
        <v>0</v>
      </c>
      <c r="BG198" s="170">
        <f>IF(N198="zákl. přenesená",J198,0)</f>
        <v>0</v>
      </c>
      <c r="BH198" s="170">
        <f>IF(N198="sníž. přenesená",J198,0)</f>
        <v>0</v>
      </c>
      <c r="BI198" s="170">
        <f>IF(N198="nulová",J198,0)</f>
        <v>0</v>
      </c>
      <c r="BJ198" s="23" t="s">
        <v>77</v>
      </c>
      <c r="BK198" s="170">
        <f>ROUND(I198*H198,2)</f>
        <v>0</v>
      </c>
      <c r="BL198" s="23" t="s">
        <v>419</v>
      </c>
      <c r="BM198" s="23" t="s">
        <v>439</v>
      </c>
    </row>
    <row r="199" spans="2:65" s="11" customFormat="1" ht="29.85" customHeight="1">
      <c r="B199" s="147"/>
      <c r="D199" s="148" t="s">
        <v>69</v>
      </c>
      <c r="E199" s="157" t="s">
        <v>440</v>
      </c>
      <c r="F199" s="157" t="s">
        <v>441</v>
      </c>
      <c r="J199" s="158">
        <f>BK199</f>
        <v>0</v>
      </c>
      <c r="L199" s="147"/>
      <c r="M199" s="151"/>
      <c r="N199" s="152"/>
      <c r="O199" s="152"/>
      <c r="P199" s="153">
        <f>SUM(P200:P201)</f>
        <v>0</v>
      </c>
      <c r="Q199" s="152"/>
      <c r="R199" s="153">
        <f>SUM(R200:R201)</f>
        <v>0</v>
      </c>
      <c r="S199" s="152"/>
      <c r="T199" s="154">
        <f>SUM(T200:T201)</f>
        <v>0</v>
      </c>
      <c r="AR199" s="148" t="s">
        <v>107</v>
      </c>
      <c r="AT199" s="155" t="s">
        <v>69</v>
      </c>
      <c r="AU199" s="155" t="s">
        <v>77</v>
      </c>
      <c r="AY199" s="148" t="s">
        <v>170</v>
      </c>
      <c r="BK199" s="156">
        <f>SUM(BK200:BK201)</f>
        <v>0</v>
      </c>
    </row>
    <row r="200" spans="2:65" s="1" customFormat="1" ht="16.5" customHeight="1">
      <c r="B200" s="159"/>
      <c r="C200" s="160" t="s">
        <v>442</v>
      </c>
      <c r="D200" s="160" t="s">
        <v>173</v>
      </c>
      <c r="E200" s="161" t="s">
        <v>443</v>
      </c>
      <c r="F200" s="162" t="s">
        <v>444</v>
      </c>
      <c r="G200" s="163" t="s">
        <v>176</v>
      </c>
      <c r="H200" s="164">
        <v>775</v>
      </c>
      <c r="I200" s="165"/>
      <c r="J200" s="165">
        <f>ROUND(I200*H200,2)</f>
        <v>0</v>
      </c>
      <c r="K200" s="162" t="s">
        <v>5</v>
      </c>
      <c r="L200" s="37"/>
      <c r="M200" s="166" t="s">
        <v>5</v>
      </c>
      <c r="N200" s="167" t="s">
        <v>41</v>
      </c>
      <c r="O200" s="168">
        <v>0</v>
      </c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AR200" s="23" t="s">
        <v>419</v>
      </c>
      <c r="AT200" s="23" t="s">
        <v>173</v>
      </c>
      <c r="AU200" s="23" t="s">
        <v>80</v>
      </c>
      <c r="AY200" s="23" t="s">
        <v>170</v>
      </c>
      <c r="BE200" s="170">
        <f>IF(N200="základní",J200,0)</f>
        <v>0</v>
      </c>
      <c r="BF200" s="170">
        <f>IF(N200="snížená",J200,0)</f>
        <v>0</v>
      </c>
      <c r="BG200" s="170">
        <f>IF(N200="zákl. přenesená",J200,0)</f>
        <v>0</v>
      </c>
      <c r="BH200" s="170">
        <f>IF(N200="sníž. přenesená",J200,0)</f>
        <v>0</v>
      </c>
      <c r="BI200" s="170">
        <f>IF(N200="nulová",J200,0)</f>
        <v>0</v>
      </c>
      <c r="BJ200" s="23" t="s">
        <v>77</v>
      </c>
      <c r="BK200" s="170">
        <f>ROUND(I200*H200,2)</f>
        <v>0</v>
      </c>
      <c r="BL200" s="23" t="s">
        <v>419</v>
      </c>
      <c r="BM200" s="23" t="s">
        <v>445</v>
      </c>
    </row>
    <row r="201" spans="2:65" s="12" customFormat="1" ht="13.5">
      <c r="B201" s="171"/>
      <c r="D201" s="172" t="s">
        <v>183</v>
      </c>
      <c r="E201" s="173" t="s">
        <v>5</v>
      </c>
      <c r="F201" s="174" t="s">
        <v>446</v>
      </c>
      <c r="H201" s="175">
        <v>775</v>
      </c>
      <c r="L201" s="171"/>
      <c r="M201" s="200"/>
      <c r="N201" s="201"/>
      <c r="O201" s="201"/>
      <c r="P201" s="201"/>
      <c r="Q201" s="201"/>
      <c r="R201" s="201"/>
      <c r="S201" s="201"/>
      <c r="T201" s="202"/>
      <c r="AT201" s="173" t="s">
        <v>183</v>
      </c>
      <c r="AU201" s="173" t="s">
        <v>80</v>
      </c>
      <c r="AV201" s="12" t="s">
        <v>80</v>
      </c>
      <c r="AW201" s="12" t="s">
        <v>34</v>
      </c>
      <c r="AX201" s="12" t="s">
        <v>77</v>
      </c>
      <c r="AY201" s="173" t="s">
        <v>170</v>
      </c>
    </row>
    <row r="202" spans="2:65" s="1" customFormat="1" ht="6.95" customHeight="1">
      <c r="B202" s="52"/>
      <c r="C202" s="53"/>
      <c r="D202" s="53"/>
      <c r="E202" s="53"/>
      <c r="F202" s="53"/>
      <c r="G202" s="53"/>
      <c r="H202" s="53"/>
      <c r="I202" s="53"/>
      <c r="J202" s="53"/>
      <c r="K202" s="53"/>
      <c r="L202" s="37"/>
    </row>
  </sheetData>
  <autoFilter ref="C93:K201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3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94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s="1" customFormat="1" ht="28.5" customHeight="1">
      <c r="B9" s="37"/>
      <c r="C9" s="38"/>
      <c r="D9" s="38"/>
      <c r="E9" s="323" t="s">
        <v>447</v>
      </c>
      <c r="F9" s="325"/>
      <c r="G9" s="325"/>
      <c r="H9" s="325"/>
      <c r="I9" s="38"/>
      <c r="J9" s="38"/>
      <c r="K9" s="41"/>
    </row>
    <row r="10" spans="1:70" s="1" customFormat="1">
      <c r="B10" s="37"/>
      <c r="C10" s="38"/>
      <c r="D10" s="35" t="s">
        <v>140</v>
      </c>
      <c r="E10" s="38"/>
      <c r="F10" s="38"/>
      <c r="G10" s="38"/>
      <c r="H10" s="38"/>
      <c r="I10" s="38"/>
      <c r="J10" s="38"/>
      <c r="K10" s="41"/>
    </row>
    <row r="11" spans="1:70" s="1" customFormat="1" ht="36.950000000000003" customHeight="1">
      <c r="B11" s="37"/>
      <c r="C11" s="38"/>
      <c r="D11" s="38"/>
      <c r="E11" s="326" t="s">
        <v>448</v>
      </c>
      <c r="F11" s="325"/>
      <c r="G11" s="325"/>
      <c r="H11" s="325"/>
      <c r="I11" s="38"/>
      <c r="J11" s="38"/>
      <c r="K11" s="41"/>
    </row>
    <row r="12" spans="1:70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1:70" s="1" customFormat="1" ht="14.45" customHeight="1">
      <c r="B13" s="37"/>
      <c r="C13" s="38"/>
      <c r="D13" s="35" t="s">
        <v>19</v>
      </c>
      <c r="E13" s="38"/>
      <c r="F13" s="33" t="s">
        <v>79</v>
      </c>
      <c r="G13" s="38"/>
      <c r="H13" s="38"/>
      <c r="I13" s="35" t="s">
        <v>20</v>
      </c>
      <c r="J13" s="33" t="s">
        <v>10</v>
      </c>
      <c r="K13" s="41"/>
    </row>
    <row r="14" spans="1:70" s="1" customFormat="1" ht="14.4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18.12.2017</v>
      </c>
      <c r="K14" s="41"/>
    </row>
    <row r="15" spans="1:70" s="1" customFormat="1" ht="21.75" customHeight="1">
      <c r="B15" s="37"/>
      <c r="C15" s="38"/>
      <c r="D15" s="32" t="s">
        <v>142</v>
      </c>
      <c r="E15" s="38"/>
      <c r="F15" s="106" t="s">
        <v>143</v>
      </c>
      <c r="G15" s="38"/>
      <c r="H15" s="38"/>
      <c r="I15" s="32" t="s">
        <v>144</v>
      </c>
      <c r="J15" s="106" t="s">
        <v>145</v>
      </c>
      <c r="K15" s="41"/>
    </row>
    <row r="16" spans="1:70" s="1" customFormat="1" ht="14.4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 t="str">
        <f>IF('Rekapitulace stavby'!AN10="","",'Rekapitulace stavby'!AN10)</f>
        <v/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 xml:space="preserve"> </v>
      </c>
      <c r="F17" s="38"/>
      <c r="G17" s="38"/>
      <c r="H17" s="38"/>
      <c r="I17" s="35" t="s">
        <v>28</v>
      </c>
      <c r="J17" s="33" t="str">
        <f>IF('Rekapitulace stavby'!AN11="","",'Rekapitulace stavby'!AN11)</f>
        <v/>
      </c>
      <c r="K17" s="41"/>
    </row>
    <row r="18" spans="2:11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45" customHeight="1">
      <c r="B19" s="37"/>
      <c r="C19" s="38"/>
      <c r="D19" s="35" t="s">
        <v>29</v>
      </c>
      <c r="E19" s="38"/>
      <c r="F19" s="38"/>
      <c r="G19" s="38"/>
      <c r="H19" s="38"/>
      <c r="I19" s="35" t="s">
        <v>26</v>
      </c>
      <c r="J19" s="33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 xml:space="preserve"> </v>
      </c>
      <c r="F20" s="38"/>
      <c r="G20" s="38"/>
      <c r="H20" s="38"/>
      <c r="I20" s="35" t="s">
        <v>28</v>
      </c>
      <c r="J20" s="33" t="str">
        <f>IF('Rekapitulace stavby'!AN14="Vyplň údaj","",IF('Rekapitulace stavby'!AN14="","",'Rekapitulace stavby'!AN14))</f>
        <v/>
      </c>
      <c r="K20" s="41"/>
    </row>
    <row r="21" spans="2:11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45" customHeight="1">
      <c r="B22" s="37"/>
      <c r="C22" s="38"/>
      <c r="D22" s="35" t="s">
        <v>30</v>
      </c>
      <c r="E22" s="38"/>
      <c r="F22" s="38"/>
      <c r="G22" s="38"/>
      <c r="H22" s="38"/>
      <c r="I22" s="35" t="s">
        <v>26</v>
      </c>
      <c r="J22" s="33" t="s">
        <v>31</v>
      </c>
      <c r="K22" s="41"/>
    </row>
    <row r="23" spans="2:11" s="1" customFormat="1" ht="18" customHeight="1">
      <c r="B23" s="37"/>
      <c r="C23" s="38"/>
      <c r="D23" s="38"/>
      <c r="E23" s="33" t="s">
        <v>32</v>
      </c>
      <c r="F23" s="38"/>
      <c r="G23" s="38"/>
      <c r="H23" s="38"/>
      <c r="I23" s="35" t="s">
        <v>28</v>
      </c>
      <c r="J23" s="33" t="s">
        <v>33</v>
      </c>
      <c r="K23" s="41"/>
    </row>
    <row r="24" spans="2:1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45" customHeight="1">
      <c r="B25" s="37"/>
      <c r="C25" s="38"/>
      <c r="D25" s="35" t="s">
        <v>35</v>
      </c>
      <c r="E25" s="38"/>
      <c r="F25" s="38"/>
      <c r="G25" s="38"/>
      <c r="H25" s="38"/>
      <c r="I25" s="38"/>
      <c r="J25" s="38"/>
      <c r="K25" s="41"/>
    </row>
    <row r="26" spans="2:11" s="7" customFormat="1" ht="16.5" customHeight="1">
      <c r="B26" s="107"/>
      <c r="C26" s="108"/>
      <c r="D26" s="108"/>
      <c r="E26" s="288" t="s">
        <v>5</v>
      </c>
      <c r="F26" s="288"/>
      <c r="G26" s="288"/>
      <c r="H26" s="288"/>
      <c r="I26" s="108"/>
      <c r="J26" s="108"/>
      <c r="K26" s="109"/>
    </row>
    <row r="27" spans="2:11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10"/>
    </row>
    <row r="29" spans="2:11" s="1" customFormat="1" ht="25.35" customHeight="1">
      <c r="B29" s="37"/>
      <c r="C29" s="38"/>
      <c r="D29" s="111" t="s">
        <v>36</v>
      </c>
      <c r="E29" s="38"/>
      <c r="F29" s="38"/>
      <c r="G29" s="38"/>
      <c r="H29" s="38"/>
      <c r="I29" s="38"/>
      <c r="J29" s="112">
        <f>ROUND(J85,2)</f>
        <v>0</v>
      </c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14.45" customHeight="1">
      <c r="B31" s="37"/>
      <c r="C31" s="38"/>
      <c r="D31" s="38"/>
      <c r="E31" s="38"/>
      <c r="F31" s="42" t="s">
        <v>38</v>
      </c>
      <c r="G31" s="38"/>
      <c r="H31" s="38"/>
      <c r="I31" s="42" t="s">
        <v>37</v>
      </c>
      <c r="J31" s="42" t="s">
        <v>39</v>
      </c>
      <c r="K31" s="41"/>
    </row>
    <row r="32" spans="2:11" s="1" customFormat="1" ht="14.45" customHeight="1">
      <c r="B32" s="37"/>
      <c r="C32" s="38"/>
      <c r="D32" s="45" t="s">
        <v>40</v>
      </c>
      <c r="E32" s="45" t="s">
        <v>41</v>
      </c>
      <c r="F32" s="113">
        <f>ROUND(SUM(BE85:BE112), 2)</f>
        <v>0</v>
      </c>
      <c r="G32" s="38"/>
      <c r="H32" s="38"/>
      <c r="I32" s="114">
        <v>0.21</v>
      </c>
      <c r="J32" s="113">
        <f>ROUND(ROUND((SUM(BE85:BE112)), 2)*I32, 2)</f>
        <v>0</v>
      </c>
      <c r="K32" s="41"/>
    </row>
    <row r="33" spans="2:11" s="1" customFormat="1" ht="14.45" customHeight="1">
      <c r="B33" s="37"/>
      <c r="C33" s="38"/>
      <c r="D33" s="38"/>
      <c r="E33" s="45" t="s">
        <v>42</v>
      </c>
      <c r="F33" s="113">
        <f>ROUND(SUM(BF85:BF112), 2)</f>
        <v>0</v>
      </c>
      <c r="G33" s="38"/>
      <c r="H33" s="38"/>
      <c r="I33" s="114">
        <v>0.15</v>
      </c>
      <c r="J33" s="113">
        <f>ROUND(ROUND((SUM(BF85:BF112)), 2)*I33, 2)</f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43</v>
      </c>
      <c r="F34" s="113">
        <f>ROUND(SUM(BG85:BG112), 2)</f>
        <v>0</v>
      </c>
      <c r="G34" s="38"/>
      <c r="H34" s="38"/>
      <c r="I34" s="114">
        <v>0.21</v>
      </c>
      <c r="J34" s="113">
        <v>0</v>
      </c>
      <c r="K34" s="41"/>
    </row>
    <row r="35" spans="2:11" s="1" customFormat="1" ht="14.45" hidden="1" customHeight="1">
      <c r="B35" s="37"/>
      <c r="C35" s="38"/>
      <c r="D35" s="38"/>
      <c r="E35" s="45" t="s">
        <v>44</v>
      </c>
      <c r="F35" s="113">
        <f>ROUND(SUM(BH85:BH112), 2)</f>
        <v>0</v>
      </c>
      <c r="G35" s="38"/>
      <c r="H35" s="38"/>
      <c r="I35" s="114">
        <v>0.15</v>
      </c>
      <c r="J35" s="113"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45</v>
      </c>
      <c r="F36" s="113">
        <f>ROUND(SUM(BI85:BI112), 2)</f>
        <v>0</v>
      </c>
      <c r="G36" s="38"/>
      <c r="H36" s="38"/>
      <c r="I36" s="114">
        <v>0</v>
      </c>
      <c r="J36" s="113">
        <v>0</v>
      </c>
      <c r="K36" s="41"/>
    </row>
    <row r="37" spans="2:11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5.35" customHeight="1">
      <c r="B38" s="37"/>
      <c r="C38" s="115"/>
      <c r="D38" s="116" t="s">
        <v>46</v>
      </c>
      <c r="E38" s="67"/>
      <c r="F38" s="67"/>
      <c r="G38" s="117" t="s">
        <v>47</v>
      </c>
      <c r="H38" s="118" t="s">
        <v>48</v>
      </c>
      <c r="I38" s="67"/>
      <c r="J38" s="119">
        <f>SUM(J29:J36)</f>
        <v>0</v>
      </c>
      <c r="K38" s="120"/>
    </row>
    <row r="39" spans="2:11" s="1" customFormat="1" ht="14.4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95" customHeight="1">
      <c r="B43" s="55"/>
      <c r="C43" s="56"/>
      <c r="D43" s="56"/>
      <c r="E43" s="56"/>
      <c r="F43" s="56"/>
      <c r="G43" s="56"/>
      <c r="H43" s="56"/>
      <c r="I43" s="56"/>
      <c r="J43" s="56"/>
      <c r="K43" s="121"/>
    </row>
    <row r="44" spans="2:11" s="1" customFormat="1" ht="36.950000000000003" customHeight="1">
      <c r="B44" s="37"/>
      <c r="C44" s="29" t="s">
        <v>146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9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4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6.5" customHeight="1">
      <c r="B47" s="37"/>
      <c r="C47" s="38"/>
      <c r="D47" s="38"/>
      <c r="E47" s="323" t="str">
        <f>E7</f>
        <v>Akce č. 999 612-16 K Barrandovu, most X 034, Praha 5 - severní a jižní most</v>
      </c>
      <c r="F47" s="324"/>
      <c r="G47" s="324"/>
      <c r="H47" s="324"/>
      <c r="I47" s="38"/>
      <c r="J47" s="38"/>
      <c r="K47" s="41"/>
    </row>
    <row r="48" spans="2:11">
      <c r="B48" s="27"/>
      <c r="C48" s="35" t="s">
        <v>138</v>
      </c>
      <c r="D48" s="28"/>
      <c r="E48" s="28"/>
      <c r="F48" s="28"/>
      <c r="G48" s="28"/>
      <c r="H48" s="28"/>
      <c r="I48" s="28"/>
      <c r="J48" s="28"/>
      <c r="K48" s="30"/>
    </row>
    <row r="49" spans="2:47" s="1" customFormat="1" ht="28.5" customHeight="1">
      <c r="B49" s="37"/>
      <c r="C49" s="38"/>
      <c r="D49" s="38"/>
      <c r="E49" s="323" t="s">
        <v>447</v>
      </c>
      <c r="F49" s="325"/>
      <c r="G49" s="325"/>
      <c r="H49" s="325"/>
      <c r="I49" s="38"/>
      <c r="J49" s="38"/>
      <c r="K49" s="41"/>
    </row>
    <row r="50" spans="2:47" s="1" customFormat="1" ht="14.45" customHeight="1">
      <c r="B50" s="37"/>
      <c r="C50" s="35" t="s">
        <v>140</v>
      </c>
      <c r="D50" s="38"/>
      <c r="E50" s="38"/>
      <c r="F50" s="38"/>
      <c r="G50" s="38"/>
      <c r="H50" s="38"/>
      <c r="I50" s="38"/>
      <c r="J50" s="38"/>
      <c r="K50" s="41"/>
    </row>
    <row r="51" spans="2:47" s="1" customFormat="1" ht="17.25" customHeight="1">
      <c r="B51" s="37"/>
      <c r="C51" s="38"/>
      <c r="D51" s="38"/>
      <c r="E51" s="326" t="str">
        <f>E11</f>
        <v>023-17/2-01 - Akce č. 999 612/16 K Barrandovu, most X 034, Praha 5 - jižní most - podhled</v>
      </c>
      <c r="F51" s="325"/>
      <c r="G51" s="325"/>
      <c r="H51" s="325"/>
      <c r="I51" s="38"/>
      <c r="J51" s="38"/>
      <c r="K51" s="41"/>
    </row>
    <row r="52" spans="2:47" s="1" customFormat="1" ht="6.9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47" s="1" customFormat="1" ht="18" customHeight="1">
      <c r="B53" s="37"/>
      <c r="C53" s="35" t="s">
        <v>21</v>
      </c>
      <c r="D53" s="38"/>
      <c r="E53" s="38"/>
      <c r="F53" s="33" t="str">
        <f>F14</f>
        <v>K Barrandovu</v>
      </c>
      <c r="G53" s="38"/>
      <c r="H53" s="38"/>
      <c r="I53" s="35" t="s">
        <v>23</v>
      </c>
      <c r="J53" s="105" t="str">
        <f>IF(J14="","",J14)</f>
        <v>18.12.2017</v>
      </c>
      <c r="K53" s="41"/>
    </row>
    <row r="54" spans="2:47" s="1" customFormat="1" ht="6.9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47" s="1" customFormat="1">
      <c r="B55" s="37"/>
      <c r="C55" s="35" t="s">
        <v>25</v>
      </c>
      <c r="D55" s="38"/>
      <c r="E55" s="38"/>
      <c r="F55" s="33" t="str">
        <f>E17</f>
        <v xml:space="preserve"> </v>
      </c>
      <c r="G55" s="38"/>
      <c r="H55" s="38"/>
      <c r="I55" s="35" t="s">
        <v>30</v>
      </c>
      <c r="J55" s="288" t="str">
        <f>E23</f>
        <v>TOP CON SERVIS s.r.o.</v>
      </c>
      <c r="K55" s="41"/>
    </row>
    <row r="56" spans="2:47" s="1" customFormat="1" ht="14.45" customHeight="1">
      <c r="B56" s="37"/>
      <c r="C56" s="35" t="s">
        <v>29</v>
      </c>
      <c r="D56" s="38"/>
      <c r="E56" s="38"/>
      <c r="F56" s="33" t="str">
        <f>IF(E20="","",E20)</f>
        <v xml:space="preserve"> </v>
      </c>
      <c r="G56" s="38"/>
      <c r="H56" s="38"/>
      <c r="I56" s="38"/>
      <c r="J56" s="327"/>
      <c r="K56" s="41"/>
    </row>
    <row r="57" spans="2:47" s="1" customFormat="1" ht="10.3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47" s="1" customFormat="1" ht="29.25" customHeight="1">
      <c r="B58" s="37"/>
      <c r="C58" s="122" t="s">
        <v>147</v>
      </c>
      <c r="D58" s="115"/>
      <c r="E58" s="115"/>
      <c r="F58" s="115"/>
      <c r="G58" s="115"/>
      <c r="H58" s="115"/>
      <c r="I58" s="115"/>
      <c r="J58" s="123" t="s">
        <v>148</v>
      </c>
      <c r="K58" s="124"/>
    </row>
    <row r="59" spans="2:47" s="1" customFormat="1" ht="10.3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5" t="s">
        <v>149</v>
      </c>
      <c r="D60" s="38"/>
      <c r="E60" s="38"/>
      <c r="F60" s="38"/>
      <c r="G60" s="38"/>
      <c r="H60" s="38"/>
      <c r="I60" s="38"/>
      <c r="J60" s="112">
        <f>J85</f>
        <v>0</v>
      </c>
      <c r="K60" s="41"/>
      <c r="AU60" s="23" t="s">
        <v>150</v>
      </c>
    </row>
    <row r="61" spans="2:47" s="8" customFormat="1" ht="24.95" customHeight="1">
      <c r="B61" s="126"/>
      <c r="C61" s="127"/>
      <c r="D61" s="128" t="s">
        <v>151</v>
      </c>
      <c r="E61" s="129"/>
      <c r="F61" s="129"/>
      <c r="G61" s="129"/>
      <c r="H61" s="129"/>
      <c r="I61" s="129"/>
      <c r="J61" s="130">
        <f>J86</f>
        <v>0</v>
      </c>
      <c r="K61" s="131"/>
    </row>
    <row r="62" spans="2:47" s="9" customFormat="1" ht="19.899999999999999" customHeight="1">
      <c r="B62" s="132"/>
      <c r="C62" s="133"/>
      <c r="D62" s="134" t="s">
        <v>152</v>
      </c>
      <c r="E62" s="135"/>
      <c r="F62" s="135"/>
      <c r="G62" s="135"/>
      <c r="H62" s="135"/>
      <c r="I62" s="135"/>
      <c r="J62" s="136">
        <f>J87</f>
        <v>0</v>
      </c>
      <c r="K62" s="137"/>
    </row>
    <row r="63" spans="2:47" s="9" customFormat="1" ht="19.899999999999999" customHeight="1">
      <c r="B63" s="132"/>
      <c r="C63" s="133"/>
      <c r="D63" s="134" t="s">
        <v>153</v>
      </c>
      <c r="E63" s="135"/>
      <c r="F63" s="135"/>
      <c r="G63" s="135"/>
      <c r="H63" s="135"/>
      <c r="I63" s="135"/>
      <c r="J63" s="136">
        <f>J107</f>
        <v>0</v>
      </c>
      <c r="K63" s="137"/>
    </row>
    <row r="64" spans="2:47" s="1" customFormat="1" ht="21.75" customHeight="1">
      <c r="B64" s="37"/>
      <c r="C64" s="38"/>
      <c r="D64" s="38"/>
      <c r="E64" s="38"/>
      <c r="F64" s="38"/>
      <c r="G64" s="38"/>
      <c r="H64" s="38"/>
      <c r="I64" s="38"/>
      <c r="J64" s="38"/>
      <c r="K64" s="41"/>
    </row>
    <row r="65" spans="2:12" s="1" customFormat="1" ht="6.95" customHeight="1">
      <c r="B65" s="52"/>
      <c r="C65" s="53"/>
      <c r="D65" s="53"/>
      <c r="E65" s="53"/>
      <c r="F65" s="53"/>
      <c r="G65" s="53"/>
      <c r="H65" s="53"/>
      <c r="I65" s="53"/>
      <c r="J65" s="53"/>
      <c r="K65" s="54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37"/>
    </row>
    <row r="70" spans="2:12" s="1" customFormat="1" ht="36.950000000000003" customHeight="1">
      <c r="B70" s="37"/>
      <c r="C70" s="57" t="s">
        <v>154</v>
      </c>
      <c r="L70" s="37"/>
    </row>
    <row r="71" spans="2:12" s="1" customFormat="1" ht="6.95" customHeight="1">
      <c r="B71" s="37"/>
      <c r="L71" s="37"/>
    </row>
    <row r="72" spans="2:12" s="1" customFormat="1" ht="14.45" customHeight="1">
      <c r="B72" s="37"/>
      <c r="C72" s="59" t="s">
        <v>17</v>
      </c>
      <c r="L72" s="37"/>
    </row>
    <row r="73" spans="2:12" s="1" customFormat="1" ht="16.5" customHeight="1">
      <c r="B73" s="37"/>
      <c r="E73" s="328" t="str">
        <f>E7</f>
        <v>Akce č. 999 612-16 K Barrandovu, most X 034, Praha 5 - severní a jižní most</v>
      </c>
      <c r="F73" s="329"/>
      <c r="G73" s="329"/>
      <c r="H73" s="329"/>
      <c r="L73" s="37"/>
    </row>
    <row r="74" spans="2:12">
      <c r="B74" s="27"/>
      <c r="C74" s="59" t="s">
        <v>138</v>
      </c>
      <c r="L74" s="27"/>
    </row>
    <row r="75" spans="2:12" s="1" customFormat="1" ht="28.5" customHeight="1">
      <c r="B75" s="37"/>
      <c r="E75" s="328" t="s">
        <v>447</v>
      </c>
      <c r="F75" s="330"/>
      <c r="G75" s="330"/>
      <c r="H75" s="330"/>
      <c r="L75" s="37"/>
    </row>
    <row r="76" spans="2:12" s="1" customFormat="1" ht="14.45" customHeight="1">
      <c r="B76" s="37"/>
      <c r="C76" s="59" t="s">
        <v>140</v>
      </c>
      <c r="L76" s="37"/>
    </row>
    <row r="77" spans="2:12" s="1" customFormat="1" ht="17.25" customHeight="1">
      <c r="B77" s="37"/>
      <c r="E77" s="299" t="str">
        <f>E11</f>
        <v>023-17/2-01 - Akce č. 999 612/16 K Barrandovu, most X 034, Praha 5 - jižní most - podhled</v>
      </c>
      <c r="F77" s="330"/>
      <c r="G77" s="330"/>
      <c r="H77" s="330"/>
      <c r="L77" s="37"/>
    </row>
    <row r="78" spans="2:12" s="1" customFormat="1" ht="6.95" customHeight="1">
      <c r="B78" s="37"/>
      <c r="L78" s="37"/>
    </row>
    <row r="79" spans="2:12" s="1" customFormat="1" ht="18" customHeight="1">
      <c r="B79" s="37"/>
      <c r="C79" s="59" t="s">
        <v>21</v>
      </c>
      <c r="F79" s="138" t="str">
        <f>F14</f>
        <v>K Barrandovu</v>
      </c>
      <c r="I79" s="59" t="s">
        <v>23</v>
      </c>
      <c r="J79" s="63" t="str">
        <f>IF(J14="","",J14)</f>
        <v>18.12.2017</v>
      </c>
      <c r="L79" s="37"/>
    </row>
    <row r="80" spans="2:12" s="1" customFormat="1" ht="6.95" customHeight="1">
      <c r="B80" s="37"/>
      <c r="L80" s="37"/>
    </row>
    <row r="81" spans="2:65" s="1" customFormat="1">
      <c r="B81" s="37"/>
      <c r="C81" s="59" t="s">
        <v>25</v>
      </c>
      <c r="F81" s="138" t="str">
        <f>E17</f>
        <v xml:space="preserve"> </v>
      </c>
      <c r="I81" s="59" t="s">
        <v>30</v>
      </c>
      <c r="J81" s="138" t="str">
        <f>E23</f>
        <v>TOP CON SERVIS s.r.o.</v>
      </c>
      <c r="L81" s="37"/>
    </row>
    <row r="82" spans="2:65" s="1" customFormat="1" ht="14.45" customHeight="1">
      <c r="B82" s="37"/>
      <c r="C82" s="59" t="s">
        <v>29</v>
      </c>
      <c r="F82" s="138" t="str">
        <f>IF(E20="","",E20)</f>
        <v xml:space="preserve"> </v>
      </c>
      <c r="L82" s="37"/>
    </row>
    <row r="83" spans="2:65" s="1" customFormat="1" ht="10.35" customHeight="1">
      <c r="B83" s="37"/>
      <c r="L83" s="37"/>
    </row>
    <row r="84" spans="2:65" s="10" customFormat="1" ht="29.25" customHeight="1">
      <c r="B84" s="139"/>
      <c r="C84" s="140" t="s">
        <v>155</v>
      </c>
      <c r="D84" s="141" t="s">
        <v>55</v>
      </c>
      <c r="E84" s="141" t="s">
        <v>51</v>
      </c>
      <c r="F84" s="141" t="s">
        <v>156</v>
      </c>
      <c r="G84" s="141" t="s">
        <v>157</v>
      </c>
      <c r="H84" s="141" t="s">
        <v>158</v>
      </c>
      <c r="I84" s="141" t="s">
        <v>159</v>
      </c>
      <c r="J84" s="141" t="s">
        <v>148</v>
      </c>
      <c r="K84" s="142" t="s">
        <v>160</v>
      </c>
      <c r="L84" s="139"/>
      <c r="M84" s="69" t="s">
        <v>161</v>
      </c>
      <c r="N84" s="70" t="s">
        <v>40</v>
      </c>
      <c r="O84" s="70" t="s">
        <v>162</v>
      </c>
      <c r="P84" s="70" t="s">
        <v>163</v>
      </c>
      <c r="Q84" s="70" t="s">
        <v>164</v>
      </c>
      <c r="R84" s="70" t="s">
        <v>165</v>
      </c>
      <c r="S84" s="70" t="s">
        <v>166</v>
      </c>
      <c r="T84" s="71" t="s">
        <v>167</v>
      </c>
    </row>
    <row r="85" spans="2:65" s="1" customFormat="1" ht="29.25" customHeight="1">
      <c r="B85" s="37"/>
      <c r="C85" s="73" t="s">
        <v>149</v>
      </c>
      <c r="J85" s="143">
        <f>BK85</f>
        <v>0</v>
      </c>
      <c r="L85" s="37"/>
      <c r="M85" s="72"/>
      <c r="N85" s="64"/>
      <c r="O85" s="64"/>
      <c r="P85" s="144">
        <f>P86</f>
        <v>7971.8933600000009</v>
      </c>
      <c r="Q85" s="64"/>
      <c r="R85" s="144">
        <f>R86</f>
        <v>52.907243999999999</v>
      </c>
      <c r="S85" s="64"/>
      <c r="T85" s="145">
        <f>T86</f>
        <v>449.82000000000005</v>
      </c>
      <c r="AT85" s="23" t="s">
        <v>69</v>
      </c>
      <c r="AU85" s="23" t="s">
        <v>150</v>
      </c>
      <c r="BK85" s="146">
        <f>BK86</f>
        <v>0</v>
      </c>
    </row>
    <row r="86" spans="2:65" s="11" customFormat="1" ht="37.35" customHeight="1">
      <c r="B86" s="147"/>
      <c r="D86" s="148" t="s">
        <v>69</v>
      </c>
      <c r="E86" s="149" t="s">
        <v>168</v>
      </c>
      <c r="F86" s="149" t="s">
        <v>169</v>
      </c>
      <c r="J86" s="150">
        <f>BK86</f>
        <v>0</v>
      </c>
      <c r="L86" s="147"/>
      <c r="M86" s="151"/>
      <c r="N86" s="152"/>
      <c r="O86" s="152"/>
      <c r="P86" s="153">
        <f>P87+P107</f>
        <v>7971.8933600000009</v>
      </c>
      <c r="Q86" s="152"/>
      <c r="R86" s="153">
        <f>R87+R107</f>
        <v>52.907243999999999</v>
      </c>
      <c r="S86" s="152"/>
      <c r="T86" s="154">
        <f>T87+T107</f>
        <v>449.82000000000005</v>
      </c>
      <c r="AR86" s="148" t="s">
        <v>77</v>
      </c>
      <c r="AT86" s="155" t="s">
        <v>69</v>
      </c>
      <c r="AU86" s="155" t="s">
        <v>70</v>
      </c>
      <c r="AY86" s="148" t="s">
        <v>170</v>
      </c>
      <c r="BK86" s="156">
        <f>BK87+BK107</f>
        <v>0</v>
      </c>
    </row>
    <row r="87" spans="2:65" s="11" customFormat="1" ht="19.899999999999999" customHeight="1">
      <c r="B87" s="147"/>
      <c r="D87" s="148" t="s">
        <v>69</v>
      </c>
      <c r="E87" s="157" t="s">
        <v>171</v>
      </c>
      <c r="F87" s="157" t="s">
        <v>172</v>
      </c>
      <c r="J87" s="158">
        <f>BK87</f>
        <v>0</v>
      </c>
      <c r="L87" s="147"/>
      <c r="M87" s="151"/>
      <c r="N87" s="152"/>
      <c r="O87" s="152"/>
      <c r="P87" s="153">
        <f>SUM(P88:P106)</f>
        <v>7923.146200000001</v>
      </c>
      <c r="Q87" s="152"/>
      <c r="R87" s="153">
        <f>SUM(R88:R106)</f>
        <v>52.907243999999999</v>
      </c>
      <c r="S87" s="152"/>
      <c r="T87" s="154">
        <f>SUM(T88:T106)</f>
        <v>449.82000000000005</v>
      </c>
      <c r="AR87" s="148" t="s">
        <v>77</v>
      </c>
      <c r="AT87" s="155" t="s">
        <v>69</v>
      </c>
      <c r="AU87" s="155" t="s">
        <v>77</v>
      </c>
      <c r="AY87" s="148" t="s">
        <v>170</v>
      </c>
      <c r="BK87" s="156">
        <f>SUM(BK88:BK106)</f>
        <v>0</v>
      </c>
    </row>
    <row r="88" spans="2:65" s="1" customFormat="1" ht="16.5" customHeight="1">
      <c r="B88" s="159"/>
      <c r="C88" s="160" t="s">
        <v>77</v>
      </c>
      <c r="D88" s="160" t="s">
        <v>173</v>
      </c>
      <c r="E88" s="161" t="s">
        <v>174</v>
      </c>
      <c r="F88" s="162" t="s">
        <v>175</v>
      </c>
      <c r="G88" s="163" t="s">
        <v>176</v>
      </c>
      <c r="H88" s="164">
        <v>80</v>
      </c>
      <c r="I88" s="165"/>
      <c r="J88" s="165">
        <f>ROUND(I88*H88,2)</f>
        <v>0</v>
      </c>
      <c r="K88" s="162" t="s">
        <v>5</v>
      </c>
      <c r="L88" s="37"/>
      <c r="M88" s="166" t="s">
        <v>5</v>
      </c>
      <c r="N88" s="167" t="s">
        <v>41</v>
      </c>
      <c r="O88" s="168">
        <v>0</v>
      </c>
      <c r="P88" s="168">
        <f>O88*H88</f>
        <v>0</v>
      </c>
      <c r="Q88" s="168">
        <v>0</v>
      </c>
      <c r="R88" s="168">
        <f>Q88*H88</f>
        <v>0</v>
      </c>
      <c r="S88" s="168">
        <v>0</v>
      </c>
      <c r="T88" s="169">
        <f>S88*H88</f>
        <v>0</v>
      </c>
      <c r="AR88" s="23" t="s">
        <v>177</v>
      </c>
      <c r="AT88" s="23" t="s">
        <v>173</v>
      </c>
      <c r="AU88" s="23" t="s">
        <v>80</v>
      </c>
      <c r="AY88" s="23" t="s">
        <v>170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23" t="s">
        <v>77</v>
      </c>
      <c r="BK88" s="170">
        <f>ROUND(I88*H88,2)</f>
        <v>0</v>
      </c>
      <c r="BL88" s="23" t="s">
        <v>177</v>
      </c>
      <c r="BM88" s="23" t="s">
        <v>449</v>
      </c>
    </row>
    <row r="89" spans="2:65" s="1" customFormat="1" ht="16.5" customHeight="1">
      <c r="B89" s="159"/>
      <c r="C89" s="160" t="s">
        <v>80</v>
      </c>
      <c r="D89" s="160" t="s">
        <v>173</v>
      </c>
      <c r="E89" s="161" t="s">
        <v>179</v>
      </c>
      <c r="F89" s="162" t="s">
        <v>180</v>
      </c>
      <c r="G89" s="163" t="s">
        <v>176</v>
      </c>
      <c r="H89" s="164">
        <v>3332</v>
      </c>
      <c r="I89" s="165"/>
      <c r="J89" s="165">
        <f>ROUND(I89*H89,2)</f>
        <v>0</v>
      </c>
      <c r="K89" s="162" t="s">
        <v>181</v>
      </c>
      <c r="L89" s="37"/>
      <c r="M89" s="166" t="s">
        <v>5</v>
      </c>
      <c r="N89" s="167" t="s">
        <v>41</v>
      </c>
      <c r="O89" s="168">
        <v>0.52</v>
      </c>
      <c r="P89" s="168">
        <f>O89*H89</f>
        <v>1732.64</v>
      </c>
      <c r="Q89" s="168">
        <v>0</v>
      </c>
      <c r="R89" s="168">
        <f>Q89*H89</f>
        <v>0</v>
      </c>
      <c r="S89" s="168">
        <v>7.0000000000000007E-2</v>
      </c>
      <c r="T89" s="169">
        <f>S89*H89</f>
        <v>233.24</v>
      </c>
      <c r="AR89" s="23" t="s">
        <v>177</v>
      </c>
      <c r="AT89" s="23" t="s">
        <v>173</v>
      </c>
      <c r="AU89" s="23" t="s">
        <v>80</v>
      </c>
      <c r="AY89" s="23" t="s">
        <v>170</v>
      </c>
      <c r="BE89" s="170">
        <f>IF(N89="základní",J89,0)</f>
        <v>0</v>
      </c>
      <c r="BF89" s="170">
        <f>IF(N89="snížená",J89,0)</f>
        <v>0</v>
      </c>
      <c r="BG89" s="170">
        <f>IF(N89="zákl. přenesená",J89,0)</f>
        <v>0</v>
      </c>
      <c r="BH89" s="170">
        <f>IF(N89="sníž. přenesená",J89,0)</f>
        <v>0</v>
      </c>
      <c r="BI89" s="170">
        <f>IF(N89="nulová",J89,0)</f>
        <v>0</v>
      </c>
      <c r="BJ89" s="23" t="s">
        <v>77</v>
      </c>
      <c r="BK89" s="170">
        <f>ROUND(I89*H89,2)</f>
        <v>0</v>
      </c>
      <c r="BL89" s="23" t="s">
        <v>177</v>
      </c>
      <c r="BM89" s="23" t="s">
        <v>450</v>
      </c>
    </row>
    <row r="90" spans="2:65" s="12" customFormat="1" ht="13.5">
      <c r="B90" s="171"/>
      <c r="D90" s="172" t="s">
        <v>183</v>
      </c>
      <c r="E90" s="173" t="s">
        <v>5</v>
      </c>
      <c r="F90" s="174" t="s">
        <v>451</v>
      </c>
      <c r="H90" s="175">
        <v>3332</v>
      </c>
      <c r="L90" s="171"/>
      <c r="M90" s="176"/>
      <c r="N90" s="177"/>
      <c r="O90" s="177"/>
      <c r="P90" s="177"/>
      <c r="Q90" s="177"/>
      <c r="R90" s="177"/>
      <c r="S90" s="177"/>
      <c r="T90" s="178"/>
      <c r="AT90" s="173" t="s">
        <v>183</v>
      </c>
      <c r="AU90" s="173" t="s">
        <v>80</v>
      </c>
      <c r="AV90" s="12" t="s">
        <v>80</v>
      </c>
      <c r="AW90" s="12" t="s">
        <v>34</v>
      </c>
      <c r="AX90" s="12" t="s">
        <v>77</v>
      </c>
      <c r="AY90" s="173" t="s">
        <v>170</v>
      </c>
    </row>
    <row r="91" spans="2:65" s="1" customFormat="1" ht="16.5" customHeight="1">
      <c r="B91" s="159"/>
      <c r="C91" s="160" t="s">
        <v>107</v>
      </c>
      <c r="D91" s="160" t="s">
        <v>173</v>
      </c>
      <c r="E91" s="161" t="s">
        <v>185</v>
      </c>
      <c r="F91" s="162" t="s">
        <v>186</v>
      </c>
      <c r="G91" s="163" t="s">
        <v>176</v>
      </c>
      <c r="H91" s="164">
        <v>166.6</v>
      </c>
      <c r="I91" s="165"/>
      <c r="J91" s="165">
        <f>ROUND(I91*H91,2)</f>
        <v>0</v>
      </c>
      <c r="K91" s="162" t="s">
        <v>181</v>
      </c>
      <c r="L91" s="37"/>
      <c r="M91" s="166" t="s">
        <v>5</v>
      </c>
      <c r="N91" s="167" t="s">
        <v>41</v>
      </c>
      <c r="O91" s="168">
        <v>0.58699999999999997</v>
      </c>
      <c r="P91" s="168">
        <f>O91*H91</f>
        <v>97.794199999999989</v>
      </c>
      <c r="Q91" s="168">
        <v>0</v>
      </c>
      <c r="R91" s="168">
        <f>Q91*H91</f>
        <v>0</v>
      </c>
      <c r="S91" s="168">
        <v>0</v>
      </c>
      <c r="T91" s="169">
        <f>S91*H91</f>
        <v>0</v>
      </c>
      <c r="AR91" s="23" t="s">
        <v>177</v>
      </c>
      <c r="AT91" s="23" t="s">
        <v>173</v>
      </c>
      <c r="AU91" s="23" t="s">
        <v>80</v>
      </c>
      <c r="AY91" s="23" t="s">
        <v>170</v>
      </c>
      <c r="BE91" s="170">
        <f>IF(N91="základní",J91,0)</f>
        <v>0</v>
      </c>
      <c r="BF91" s="170">
        <f>IF(N91="snížená",J91,0)</f>
        <v>0</v>
      </c>
      <c r="BG91" s="170">
        <f>IF(N91="zákl. přenesená",J91,0)</f>
        <v>0</v>
      </c>
      <c r="BH91" s="170">
        <f>IF(N91="sníž. přenesená",J91,0)</f>
        <v>0</v>
      </c>
      <c r="BI91" s="170">
        <f>IF(N91="nulová",J91,0)</f>
        <v>0</v>
      </c>
      <c r="BJ91" s="23" t="s">
        <v>77</v>
      </c>
      <c r="BK91" s="170">
        <f>ROUND(I91*H91,2)</f>
        <v>0</v>
      </c>
      <c r="BL91" s="23" t="s">
        <v>177</v>
      </c>
      <c r="BM91" s="23" t="s">
        <v>452</v>
      </c>
    </row>
    <row r="92" spans="2:65" s="12" customFormat="1" ht="13.5">
      <c r="B92" s="171"/>
      <c r="D92" s="172" t="s">
        <v>183</v>
      </c>
      <c r="E92" s="173" t="s">
        <v>5</v>
      </c>
      <c r="F92" s="174" t="s">
        <v>453</v>
      </c>
      <c r="H92" s="175">
        <v>166.6</v>
      </c>
      <c r="L92" s="171"/>
      <c r="M92" s="176"/>
      <c r="N92" s="177"/>
      <c r="O92" s="177"/>
      <c r="P92" s="177"/>
      <c r="Q92" s="177"/>
      <c r="R92" s="177"/>
      <c r="S92" s="177"/>
      <c r="T92" s="178"/>
      <c r="AT92" s="173" t="s">
        <v>183</v>
      </c>
      <c r="AU92" s="173" t="s">
        <v>80</v>
      </c>
      <c r="AV92" s="12" t="s">
        <v>80</v>
      </c>
      <c r="AW92" s="12" t="s">
        <v>34</v>
      </c>
      <c r="AX92" s="12" t="s">
        <v>77</v>
      </c>
      <c r="AY92" s="173" t="s">
        <v>170</v>
      </c>
    </row>
    <row r="93" spans="2:65" s="1" customFormat="1" ht="25.5" customHeight="1">
      <c r="B93" s="159"/>
      <c r="C93" s="160" t="s">
        <v>177</v>
      </c>
      <c r="D93" s="160" t="s">
        <v>173</v>
      </c>
      <c r="E93" s="161" t="s">
        <v>189</v>
      </c>
      <c r="F93" s="162" t="s">
        <v>190</v>
      </c>
      <c r="G93" s="163" t="s">
        <v>176</v>
      </c>
      <c r="H93" s="164">
        <v>248</v>
      </c>
      <c r="I93" s="165"/>
      <c r="J93" s="165">
        <f>ROUND(I93*H93,2)</f>
        <v>0</v>
      </c>
      <c r="K93" s="162" t="s">
        <v>181</v>
      </c>
      <c r="L93" s="37"/>
      <c r="M93" s="166" t="s">
        <v>5</v>
      </c>
      <c r="N93" s="167" t="s">
        <v>41</v>
      </c>
      <c r="O93" s="168">
        <v>0.36099999999999999</v>
      </c>
      <c r="P93" s="168">
        <f>O93*H93</f>
        <v>89.527999999999992</v>
      </c>
      <c r="Q93" s="168">
        <v>9.8999999999999999E-4</v>
      </c>
      <c r="R93" s="168">
        <f>Q93*H93</f>
        <v>0.24551999999999999</v>
      </c>
      <c r="S93" s="168">
        <v>0</v>
      </c>
      <c r="T93" s="169">
        <f>S93*H93</f>
        <v>0</v>
      </c>
      <c r="AR93" s="23" t="s">
        <v>177</v>
      </c>
      <c r="AT93" s="23" t="s">
        <v>173</v>
      </c>
      <c r="AU93" s="23" t="s">
        <v>80</v>
      </c>
      <c r="AY93" s="23" t="s">
        <v>170</v>
      </c>
      <c r="BE93" s="170">
        <f>IF(N93="základní",J93,0)</f>
        <v>0</v>
      </c>
      <c r="BF93" s="170">
        <f>IF(N93="snížená",J93,0)</f>
        <v>0</v>
      </c>
      <c r="BG93" s="170">
        <f>IF(N93="zákl. přenesená",J93,0)</f>
        <v>0</v>
      </c>
      <c r="BH93" s="170">
        <f>IF(N93="sníž. přenesená",J93,0)</f>
        <v>0</v>
      </c>
      <c r="BI93" s="170">
        <f>IF(N93="nulová",J93,0)</f>
        <v>0</v>
      </c>
      <c r="BJ93" s="23" t="s">
        <v>77</v>
      </c>
      <c r="BK93" s="170">
        <f>ROUND(I93*H93,2)</f>
        <v>0</v>
      </c>
      <c r="BL93" s="23" t="s">
        <v>177</v>
      </c>
      <c r="BM93" s="23" t="s">
        <v>454</v>
      </c>
    </row>
    <row r="94" spans="2:65" s="1" customFormat="1" ht="16.5" customHeight="1">
      <c r="B94" s="159"/>
      <c r="C94" s="160" t="s">
        <v>192</v>
      </c>
      <c r="D94" s="160" t="s">
        <v>173</v>
      </c>
      <c r="E94" s="161" t="s">
        <v>193</v>
      </c>
      <c r="F94" s="162" t="s">
        <v>194</v>
      </c>
      <c r="G94" s="163" t="s">
        <v>176</v>
      </c>
      <c r="H94" s="164">
        <v>313.8</v>
      </c>
      <c r="I94" s="165"/>
      <c r="J94" s="165">
        <f>ROUND(I94*H94,2)</f>
        <v>0</v>
      </c>
      <c r="K94" s="162" t="s">
        <v>181</v>
      </c>
      <c r="L94" s="37"/>
      <c r="M94" s="166" t="s">
        <v>5</v>
      </c>
      <c r="N94" s="167" t="s">
        <v>41</v>
      </c>
      <c r="O94" s="168">
        <v>1.26</v>
      </c>
      <c r="P94" s="168">
        <f>O94*H94</f>
        <v>395.38800000000003</v>
      </c>
      <c r="Q94" s="168">
        <v>1.9429999999999999E-2</v>
      </c>
      <c r="R94" s="168">
        <f>Q94*H94</f>
        <v>6.0971339999999996</v>
      </c>
      <c r="S94" s="168">
        <v>0</v>
      </c>
      <c r="T94" s="169">
        <f>S94*H94</f>
        <v>0</v>
      </c>
      <c r="AR94" s="23" t="s">
        <v>177</v>
      </c>
      <c r="AT94" s="23" t="s">
        <v>173</v>
      </c>
      <c r="AU94" s="23" t="s">
        <v>80</v>
      </c>
      <c r="AY94" s="23" t="s">
        <v>170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23" t="s">
        <v>77</v>
      </c>
      <c r="BK94" s="170">
        <f>ROUND(I94*H94,2)</f>
        <v>0</v>
      </c>
      <c r="BL94" s="23" t="s">
        <v>177</v>
      </c>
      <c r="BM94" s="23" t="s">
        <v>455</v>
      </c>
    </row>
    <row r="95" spans="2:65" s="12" customFormat="1" ht="13.5">
      <c r="B95" s="171"/>
      <c r="D95" s="172" t="s">
        <v>183</v>
      </c>
      <c r="E95" s="173" t="s">
        <v>5</v>
      </c>
      <c r="F95" s="174" t="s">
        <v>456</v>
      </c>
      <c r="H95" s="175">
        <v>313.8</v>
      </c>
      <c r="L95" s="171"/>
      <c r="M95" s="176"/>
      <c r="N95" s="177"/>
      <c r="O95" s="177"/>
      <c r="P95" s="177"/>
      <c r="Q95" s="177"/>
      <c r="R95" s="177"/>
      <c r="S95" s="177"/>
      <c r="T95" s="178"/>
      <c r="AT95" s="173" t="s">
        <v>183</v>
      </c>
      <c r="AU95" s="173" t="s">
        <v>80</v>
      </c>
      <c r="AV95" s="12" t="s">
        <v>80</v>
      </c>
      <c r="AW95" s="12" t="s">
        <v>34</v>
      </c>
      <c r="AX95" s="12" t="s">
        <v>77</v>
      </c>
      <c r="AY95" s="173" t="s">
        <v>170</v>
      </c>
    </row>
    <row r="96" spans="2:65" s="1" customFormat="1" ht="16.5" customHeight="1">
      <c r="B96" s="159"/>
      <c r="C96" s="160" t="s">
        <v>197</v>
      </c>
      <c r="D96" s="160" t="s">
        <v>173</v>
      </c>
      <c r="E96" s="161" t="s">
        <v>198</v>
      </c>
      <c r="F96" s="162" t="s">
        <v>199</v>
      </c>
      <c r="G96" s="163" t="s">
        <v>176</v>
      </c>
      <c r="H96" s="164">
        <v>499.8</v>
      </c>
      <c r="I96" s="165"/>
      <c r="J96" s="165">
        <f>ROUND(I96*H96,2)</f>
        <v>0</v>
      </c>
      <c r="K96" s="162" t="s">
        <v>181</v>
      </c>
      <c r="L96" s="37"/>
      <c r="M96" s="166" t="s">
        <v>5</v>
      </c>
      <c r="N96" s="167" t="s">
        <v>41</v>
      </c>
      <c r="O96" s="168">
        <v>1.5</v>
      </c>
      <c r="P96" s="168">
        <f>O96*H96</f>
        <v>749.7</v>
      </c>
      <c r="Q96" s="168">
        <v>3.8850000000000003E-2</v>
      </c>
      <c r="R96" s="168">
        <f>Q96*H96</f>
        <v>19.41723</v>
      </c>
      <c r="S96" s="168">
        <v>0</v>
      </c>
      <c r="T96" s="169">
        <f>S96*H96</f>
        <v>0</v>
      </c>
      <c r="AR96" s="23" t="s">
        <v>177</v>
      </c>
      <c r="AT96" s="23" t="s">
        <v>173</v>
      </c>
      <c r="AU96" s="23" t="s">
        <v>80</v>
      </c>
      <c r="AY96" s="23" t="s">
        <v>170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23" t="s">
        <v>77</v>
      </c>
      <c r="BK96" s="170">
        <f>ROUND(I96*H96,2)</f>
        <v>0</v>
      </c>
      <c r="BL96" s="23" t="s">
        <v>177</v>
      </c>
      <c r="BM96" s="23" t="s">
        <v>457</v>
      </c>
    </row>
    <row r="97" spans="2:65" s="12" customFormat="1" ht="13.5">
      <c r="B97" s="171"/>
      <c r="D97" s="172" t="s">
        <v>183</v>
      </c>
      <c r="E97" s="173" t="s">
        <v>5</v>
      </c>
      <c r="F97" s="174" t="s">
        <v>458</v>
      </c>
      <c r="H97" s="175">
        <v>186</v>
      </c>
      <c r="L97" s="171"/>
      <c r="M97" s="176"/>
      <c r="N97" s="177"/>
      <c r="O97" s="177"/>
      <c r="P97" s="177"/>
      <c r="Q97" s="177"/>
      <c r="R97" s="177"/>
      <c r="S97" s="177"/>
      <c r="T97" s="178"/>
      <c r="AT97" s="173" t="s">
        <v>183</v>
      </c>
      <c r="AU97" s="173" t="s">
        <v>80</v>
      </c>
      <c r="AV97" s="12" t="s">
        <v>80</v>
      </c>
      <c r="AW97" s="12" t="s">
        <v>34</v>
      </c>
      <c r="AX97" s="12" t="s">
        <v>70</v>
      </c>
      <c r="AY97" s="173" t="s">
        <v>170</v>
      </c>
    </row>
    <row r="98" spans="2:65" s="12" customFormat="1" ht="13.5">
      <c r="B98" s="171"/>
      <c r="D98" s="172" t="s">
        <v>183</v>
      </c>
      <c r="E98" s="173" t="s">
        <v>5</v>
      </c>
      <c r="F98" s="174" t="s">
        <v>459</v>
      </c>
      <c r="H98" s="175">
        <v>313.8</v>
      </c>
      <c r="L98" s="171"/>
      <c r="M98" s="176"/>
      <c r="N98" s="177"/>
      <c r="O98" s="177"/>
      <c r="P98" s="177"/>
      <c r="Q98" s="177"/>
      <c r="R98" s="177"/>
      <c r="S98" s="177"/>
      <c r="T98" s="178"/>
      <c r="AT98" s="173" t="s">
        <v>183</v>
      </c>
      <c r="AU98" s="173" t="s">
        <v>80</v>
      </c>
      <c r="AV98" s="12" t="s">
        <v>80</v>
      </c>
      <c r="AW98" s="12" t="s">
        <v>34</v>
      </c>
      <c r="AX98" s="12" t="s">
        <v>70</v>
      </c>
      <c r="AY98" s="173" t="s">
        <v>170</v>
      </c>
    </row>
    <row r="99" spans="2:65" s="13" customFormat="1" ht="13.5">
      <c r="B99" s="179"/>
      <c r="D99" s="172" t="s">
        <v>183</v>
      </c>
      <c r="E99" s="180" t="s">
        <v>5</v>
      </c>
      <c r="F99" s="181" t="s">
        <v>203</v>
      </c>
      <c r="H99" s="182">
        <v>499.8</v>
      </c>
      <c r="L99" s="179"/>
      <c r="M99" s="183"/>
      <c r="N99" s="184"/>
      <c r="O99" s="184"/>
      <c r="P99" s="184"/>
      <c r="Q99" s="184"/>
      <c r="R99" s="184"/>
      <c r="S99" s="184"/>
      <c r="T99" s="185"/>
      <c r="AT99" s="180" t="s">
        <v>183</v>
      </c>
      <c r="AU99" s="180" t="s">
        <v>80</v>
      </c>
      <c r="AV99" s="13" t="s">
        <v>177</v>
      </c>
      <c r="AW99" s="13" t="s">
        <v>34</v>
      </c>
      <c r="AX99" s="13" t="s">
        <v>77</v>
      </c>
      <c r="AY99" s="180" t="s">
        <v>170</v>
      </c>
    </row>
    <row r="100" spans="2:65" s="1" customFormat="1" ht="16.5" customHeight="1">
      <c r="B100" s="159"/>
      <c r="C100" s="160" t="s">
        <v>204</v>
      </c>
      <c r="D100" s="160" t="s">
        <v>173</v>
      </c>
      <c r="E100" s="161" t="s">
        <v>205</v>
      </c>
      <c r="F100" s="162" t="s">
        <v>206</v>
      </c>
      <c r="G100" s="163" t="s">
        <v>176</v>
      </c>
      <c r="H100" s="164">
        <v>248</v>
      </c>
      <c r="I100" s="165"/>
      <c r="J100" s="165">
        <f>ROUND(I100*H100,2)</f>
        <v>0</v>
      </c>
      <c r="K100" s="162" t="s">
        <v>181</v>
      </c>
      <c r="L100" s="37"/>
      <c r="M100" s="166" t="s">
        <v>5</v>
      </c>
      <c r="N100" s="167" t="s">
        <v>41</v>
      </c>
      <c r="O100" s="168">
        <v>2.16</v>
      </c>
      <c r="P100" s="168">
        <f>O100*H100</f>
        <v>535.68000000000006</v>
      </c>
      <c r="Q100" s="168">
        <v>5.8279999999999998E-2</v>
      </c>
      <c r="R100" s="168">
        <f>Q100*H100</f>
        <v>14.453440000000001</v>
      </c>
      <c r="S100" s="168">
        <v>0</v>
      </c>
      <c r="T100" s="169">
        <f>S100*H100</f>
        <v>0</v>
      </c>
      <c r="AR100" s="23" t="s">
        <v>177</v>
      </c>
      <c r="AT100" s="23" t="s">
        <v>173</v>
      </c>
      <c r="AU100" s="23" t="s">
        <v>80</v>
      </c>
      <c r="AY100" s="23" t="s">
        <v>170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23" t="s">
        <v>77</v>
      </c>
      <c r="BK100" s="170">
        <f>ROUND(I100*H100,2)</f>
        <v>0</v>
      </c>
      <c r="BL100" s="23" t="s">
        <v>177</v>
      </c>
      <c r="BM100" s="23" t="s">
        <v>460</v>
      </c>
    </row>
    <row r="101" spans="2:65" s="12" customFormat="1" ht="13.5">
      <c r="B101" s="171"/>
      <c r="D101" s="172" t="s">
        <v>183</v>
      </c>
      <c r="E101" s="173" t="s">
        <v>5</v>
      </c>
      <c r="F101" s="174" t="s">
        <v>461</v>
      </c>
      <c r="H101" s="175">
        <v>248</v>
      </c>
      <c r="L101" s="171"/>
      <c r="M101" s="176"/>
      <c r="N101" s="177"/>
      <c r="O101" s="177"/>
      <c r="P101" s="177"/>
      <c r="Q101" s="177"/>
      <c r="R101" s="177"/>
      <c r="S101" s="177"/>
      <c r="T101" s="178"/>
      <c r="AT101" s="173" t="s">
        <v>183</v>
      </c>
      <c r="AU101" s="173" t="s">
        <v>80</v>
      </c>
      <c r="AV101" s="12" t="s">
        <v>80</v>
      </c>
      <c r="AW101" s="12" t="s">
        <v>34</v>
      </c>
      <c r="AX101" s="12" t="s">
        <v>77</v>
      </c>
      <c r="AY101" s="173" t="s">
        <v>170</v>
      </c>
    </row>
    <row r="102" spans="2:65" s="1" customFormat="1" ht="16.5" customHeight="1">
      <c r="B102" s="159"/>
      <c r="C102" s="160" t="s">
        <v>209</v>
      </c>
      <c r="D102" s="160" t="s">
        <v>173</v>
      </c>
      <c r="E102" s="161" t="s">
        <v>210</v>
      </c>
      <c r="F102" s="162" t="s">
        <v>211</v>
      </c>
      <c r="G102" s="163" t="s">
        <v>176</v>
      </c>
      <c r="H102" s="164">
        <v>1240</v>
      </c>
      <c r="I102" s="165"/>
      <c r="J102" s="165">
        <f>ROUND(I102*H102,2)</f>
        <v>0</v>
      </c>
      <c r="K102" s="162" t="s">
        <v>181</v>
      </c>
      <c r="L102" s="37"/>
      <c r="M102" s="166" t="s">
        <v>5</v>
      </c>
      <c r="N102" s="167" t="s">
        <v>41</v>
      </c>
      <c r="O102" s="168">
        <v>0.61599999999999999</v>
      </c>
      <c r="P102" s="168">
        <f>O102*H102</f>
        <v>763.84</v>
      </c>
      <c r="Q102" s="168">
        <v>7.1199999999999996E-3</v>
      </c>
      <c r="R102" s="168">
        <f>Q102*H102</f>
        <v>8.8287999999999993</v>
      </c>
      <c r="S102" s="168">
        <v>0</v>
      </c>
      <c r="T102" s="169">
        <f>S102*H102</f>
        <v>0</v>
      </c>
      <c r="AR102" s="23" t="s">
        <v>177</v>
      </c>
      <c r="AT102" s="23" t="s">
        <v>173</v>
      </c>
      <c r="AU102" s="23" t="s">
        <v>80</v>
      </c>
      <c r="AY102" s="23" t="s">
        <v>170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23" t="s">
        <v>77</v>
      </c>
      <c r="BK102" s="170">
        <f>ROUND(I102*H102,2)</f>
        <v>0</v>
      </c>
      <c r="BL102" s="23" t="s">
        <v>177</v>
      </c>
      <c r="BM102" s="23" t="s">
        <v>462</v>
      </c>
    </row>
    <row r="103" spans="2:65" s="12" customFormat="1" ht="13.5">
      <c r="B103" s="171"/>
      <c r="D103" s="172" t="s">
        <v>183</v>
      </c>
      <c r="E103" s="173" t="s">
        <v>5</v>
      </c>
      <c r="F103" s="174" t="s">
        <v>213</v>
      </c>
      <c r="H103" s="175">
        <v>1240</v>
      </c>
      <c r="L103" s="171"/>
      <c r="M103" s="176"/>
      <c r="N103" s="177"/>
      <c r="O103" s="177"/>
      <c r="P103" s="177"/>
      <c r="Q103" s="177"/>
      <c r="R103" s="177"/>
      <c r="S103" s="177"/>
      <c r="T103" s="178"/>
      <c r="AT103" s="173" t="s">
        <v>183</v>
      </c>
      <c r="AU103" s="173" t="s">
        <v>80</v>
      </c>
      <c r="AV103" s="12" t="s">
        <v>80</v>
      </c>
      <c r="AW103" s="12" t="s">
        <v>34</v>
      </c>
      <c r="AX103" s="12" t="s">
        <v>77</v>
      </c>
      <c r="AY103" s="173" t="s">
        <v>170</v>
      </c>
    </row>
    <row r="104" spans="2:65" s="1" customFormat="1" ht="16.5" customHeight="1">
      <c r="B104" s="159"/>
      <c r="C104" s="160" t="s">
        <v>171</v>
      </c>
      <c r="D104" s="160" t="s">
        <v>173</v>
      </c>
      <c r="E104" s="161" t="s">
        <v>214</v>
      </c>
      <c r="F104" s="162" t="s">
        <v>215</v>
      </c>
      <c r="G104" s="163" t="s">
        <v>176</v>
      </c>
      <c r="H104" s="164">
        <v>3332</v>
      </c>
      <c r="I104" s="165"/>
      <c r="J104" s="165">
        <f>ROUND(I104*H104,2)</f>
        <v>0</v>
      </c>
      <c r="K104" s="162" t="s">
        <v>181</v>
      </c>
      <c r="L104" s="37"/>
      <c r="M104" s="166" t="s">
        <v>5</v>
      </c>
      <c r="N104" s="167" t="s">
        <v>41</v>
      </c>
      <c r="O104" s="168">
        <v>0.52</v>
      </c>
      <c r="P104" s="168">
        <f>O104*H104</f>
        <v>1732.64</v>
      </c>
      <c r="Q104" s="168">
        <v>0</v>
      </c>
      <c r="R104" s="168">
        <f>Q104*H104</f>
        <v>0</v>
      </c>
      <c r="S104" s="168">
        <v>6.5000000000000002E-2</v>
      </c>
      <c r="T104" s="169">
        <f>S104*H104</f>
        <v>216.58</v>
      </c>
      <c r="AR104" s="23" t="s">
        <v>177</v>
      </c>
      <c r="AT104" s="23" t="s">
        <v>173</v>
      </c>
      <c r="AU104" s="23" t="s">
        <v>80</v>
      </c>
      <c r="AY104" s="23" t="s">
        <v>170</v>
      </c>
      <c r="BE104" s="170">
        <f>IF(N104="základní",J104,0)</f>
        <v>0</v>
      </c>
      <c r="BF104" s="170">
        <f>IF(N104="snížená",J104,0)</f>
        <v>0</v>
      </c>
      <c r="BG104" s="170">
        <f>IF(N104="zákl. přenesená",J104,0)</f>
        <v>0</v>
      </c>
      <c r="BH104" s="170">
        <f>IF(N104="sníž. přenesená",J104,0)</f>
        <v>0</v>
      </c>
      <c r="BI104" s="170">
        <f>IF(N104="nulová",J104,0)</f>
        <v>0</v>
      </c>
      <c r="BJ104" s="23" t="s">
        <v>77</v>
      </c>
      <c r="BK104" s="170">
        <f>ROUND(I104*H104,2)</f>
        <v>0</v>
      </c>
      <c r="BL104" s="23" t="s">
        <v>177</v>
      </c>
      <c r="BM104" s="23" t="s">
        <v>463</v>
      </c>
    </row>
    <row r="105" spans="2:65" s="12" customFormat="1" ht="13.5">
      <c r="B105" s="171"/>
      <c r="D105" s="172" t="s">
        <v>183</v>
      </c>
      <c r="E105" s="173" t="s">
        <v>5</v>
      </c>
      <c r="F105" s="174" t="s">
        <v>464</v>
      </c>
      <c r="H105" s="175">
        <v>3332</v>
      </c>
      <c r="L105" s="171"/>
      <c r="M105" s="176"/>
      <c r="N105" s="177"/>
      <c r="O105" s="177"/>
      <c r="P105" s="177"/>
      <c r="Q105" s="177"/>
      <c r="R105" s="177"/>
      <c r="S105" s="177"/>
      <c r="T105" s="178"/>
      <c r="AT105" s="173" t="s">
        <v>183</v>
      </c>
      <c r="AU105" s="173" t="s">
        <v>80</v>
      </c>
      <c r="AV105" s="12" t="s">
        <v>80</v>
      </c>
      <c r="AW105" s="12" t="s">
        <v>34</v>
      </c>
      <c r="AX105" s="12" t="s">
        <v>77</v>
      </c>
      <c r="AY105" s="173" t="s">
        <v>170</v>
      </c>
    </row>
    <row r="106" spans="2:65" s="1" customFormat="1" ht="16.5" customHeight="1">
      <c r="B106" s="159"/>
      <c r="C106" s="160" t="s">
        <v>218</v>
      </c>
      <c r="D106" s="160" t="s">
        <v>173</v>
      </c>
      <c r="E106" s="161" t="s">
        <v>219</v>
      </c>
      <c r="F106" s="162" t="s">
        <v>220</v>
      </c>
      <c r="G106" s="163" t="s">
        <v>176</v>
      </c>
      <c r="H106" s="164">
        <v>3332</v>
      </c>
      <c r="I106" s="165"/>
      <c r="J106" s="165">
        <f>ROUND(I106*H106,2)</f>
        <v>0</v>
      </c>
      <c r="K106" s="162" t="s">
        <v>181</v>
      </c>
      <c r="L106" s="37"/>
      <c r="M106" s="166" t="s">
        <v>5</v>
      </c>
      <c r="N106" s="167" t="s">
        <v>41</v>
      </c>
      <c r="O106" s="168">
        <v>0.54800000000000004</v>
      </c>
      <c r="P106" s="168">
        <f>O106*H106</f>
        <v>1825.9360000000001</v>
      </c>
      <c r="Q106" s="168">
        <v>1.16E-3</v>
      </c>
      <c r="R106" s="168">
        <f>Q106*H106</f>
        <v>3.8651200000000001</v>
      </c>
      <c r="S106" s="168">
        <v>0</v>
      </c>
      <c r="T106" s="169">
        <f>S106*H106</f>
        <v>0</v>
      </c>
      <c r="AR106" s="23" t="s">
        <v>177</v>
      </c>
      <c r="AT106" s="23" t="s">
        <v>173</v>
      </c>
      <c r="AU106" s="23" t="s">
        <v>80</v>
      </c>
      <c r="AY106" s="23" t="s">
        <v>170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23" t="s">
        <v>77</v>
      </c>
      <c r="BK106" s="170">
        <f>ROUND(I106*H106,2)</f>
        <v>0</v>
      </c>
      <c r="BL106" s="23" t="s">
        <v>177</v>
      </c>
      <c r="BM106" s="23" t="s">
        <v>465</v>
      </c>
    </row>
    <row r="107" spans="2:65" s="11" customFormat="1" ht="29.85" customHeight="1">
      <c r="B107" s="147"/>
      <c r="D107" s="148" t="s">
        <v>69</v>
      </c>
      <c r="E107" s="157" t="s">
        <v>222</v>
      </c>
      <c r="F107" s="157" t="s">
        <v>223</v>
      </c>
      <c r="J107" s="158">
        <f>BK107</f>
        <v>0</v>
      </c>
      <c r="L107" s="147"/>
      <c r="M107" s="151"/>
      <c r="N107" s="152"/>
      <c r="O107" s="152"/>
      <c r="P107" s="153">
        <f>SUM(P108:P112)</f>
        <v>48.747160000000001</v>
      </c>
      <c r="Q107" s="152"/>
      <c r="R107" s="153">
        <f>SUM(R108:R112)</f>
        <v>0</v>
      </c>
      <c r="S107" s="152"/>
      <c r="T107" s="154">
        <f>SUM(T108:T112)</f>
        <v>0</v>
      </c>
      <c r="AR107" s="148" t="s">
        <v>77</v>
      </c>
      <c r="AT107" s="155" t="s">
        <v>69</v>
      </c>
      <c r="AU107" s="155" t="s">
        <v>77</v>
      </c>
      <c r="AY107" s="148" t="s">
        <v>170</v>
      </c>
      <c r="BK107" s="156">
        <f>SUM(BK108:BK112)</f>
        <v>0</v>
      </c>
    </row>
    <row r="108" spans="2:65" s="1" customFormat="1" ht="25.5" customHeight="1">
      <c r="B108" s="159"/>
      <c r="C108" s="160" t="s">
        <v>224</v>
      </c>
      <c r="D108" s="160" t="s">
        <v>173</v>
      </c>
      <c r="E108" s="161" t="s">
        <v>225</v>
      </c>
      <c r="F108" s="162" t="s">
        <v>226</v>
      </c>
      <c r="G108" s="163" t="s">
        <v>227</v>
      </c>
      <c r="H108" s="164">
        <v>233.24</v>
      </c>
      <c r="I108" s="165"/>
      <c r="J108" s="165">
        <f>ROUND(I108*H108,2)</f>
        <v>0</v>
      </c>
      <c r="K108" s="162" t="s">
        <v>181</v>
      </c>
      <c r="L108" s="37"/>
      <c r="M108" s="166" t="s">
        <v>5</v>
      </c>
      <c r="N108" s="167" t="s">
        <v>41</v>
      </c>
      <c r="O108" s="168">
        <v>0.125</v>
      </c>
      <c r="P108" s="168">
        <f>O108*H108</f>
        <v>29.155000000000001</v>
      </c>
      <c r="Q108" s="168">
        <v>0</v>
      </c>
      <c r="R108" s="168">
        <f>Q108*H108</f>
        <v>0</v>
      </c>
      <c r="S108" s="168">
        <v>0</v>
      </c>
      <c r="T108" s="169">
        <f>S108*H108</f>
        <v>0</v>
      </c>
      <c r="AR108" s="23" t="s">
        <v>177</v>
      </c>
      <c r="AT108" s="23" t="s">
        <v>173</v>
      </c>
      <c r="AU108" s="23" t="s">
        <v>80</v>
      </c>
      <c r="AY108" s="23" t="s">
        <v>170</v>
      </c>
      <c r="BE108" s="170">
        <f>IF(N108="základní",J108,0)</f>
        <v>0</v>
      </c>
      <c r="BF108" s="170">
        <f>IF(N108="snížená",J108,0)</f>
        <v>0</v>
      </c>
      <c r="BG108" s="170">
        <f>IF(N108="zákl. přenesená",J108,0)</f>
        <v>0</v>
      </c>
      <c r="BH108" s="170">
        <f>IF(N108="sníž. přenesená",J108,0)</f>
        <v>0</v>
      </c>
      <c r="BI108" s="170">
        <f>IF(N108="nulová",J108,0)</f>
        <v>0</v>
      </c>
      <c r="BJ108" s="23" t="s">
        <v>77</v>
      </c>
      <c r="BK108" s="170">
        <f>ROUND(I108*H108,2)</f>
        <v>0</v>
      </c>
      <c r="BL108" s="23" t="s">
        <v>177</v>
      </c>
      <c r="BM108" s="23" t="s">
        <v>466</v>
      </c>
    </row>
    <row r="109" spans="2:65" s="12" customFormat="1" ht="13.5">
      <c r="B109" s="171"/>
      <c r="D109" s="172" t="s">
        <v>183</v>
      </c>
      <c r="E109" s="173" t="s">
        <v>5</v>
      </c>
      <c r="F109" s="174" t="s">
        <v>467</v>
      </c>
      <c r="H109" s="175">
        <v>233.24</v>
      </c>
      <c r="L109" s="171"/>
      <c r="M109" s="176"/>
      <c r="N109" s="177"/>
      <c r="O109" s="177"/>
      <c r="P109" s="177"/>
      <c r="Q109" s="177"/>
      <c r="R109" s="177"/>
      <c r="S109" s="177"/>
      <c r="T109" s="178"/>
      <c r="AT109" s="173" t="s">
        <v>183</v>
      </c>
      <c r="AU109" s="173" t="s">
        <v>80</v>
      </c>
      <c r="AV109" s="12" t="s">
        <v>80</v>
      </c>
      <c r="AW109" s="12" t="s">
        <v>34</v>
      </c>
      <c r="AX109" s="12" t="s">
        <v>77</v>
      </c>
      <c r="AY109" s="173" t="s">
        <v>170</v>
      </c>
    </row>
    <row r="110" spans="2:65" s="1" customFormat="1" ht="25.5" customHeight="1">
      <c r="B110" s="159"/>
      <c r="C110" s="160" t="s">
        <v>230</v>
      </c>
      <c r="D110" s="160" t="s">
        <v>173</v>
      </c>
      <c r="E110" s="161" t="s">
        <v>231</v>
      </c>
      <c r="F110" s="162" t="s">
        <v>232</v>
      </c>
      <c r="G110" s="163" t="s">
        <v>227</v>
      </c>
      <c r="H110" s="164">
        <v>3265.36</v>
      </c>
      <c r="I110" s="165"/>
      <c r="J110" s="165">
        <f>ROUND(I110*H110,2)</f>
        <v>0</v>
      </c>
      <c r="K110" s="162" t="s">
        <v>181</v>
      </c>
      <c r="L110" s="37"/>
      <c r="M110" s="166" t="s">
        <v>5</v>
      </c>
      <c r="N110" s="167" t="s">
        <v>41</v>
      </c>
      <c r="O110" s="168">
        <v>6.0000000000000001E-3</v>
      </c>
      <c r="P110" s="168">
        <f>O110*H110</f>
        <v>19.59216</v>
      </c>
      <c r="Q110" s="168">
        <v>0</v>
      </c>
      <c r="R110" s="168">
        <f>Q110*H110</f>
        <v>0</v>
      </c>
      <c r="S110" s="168">
        <v>0</v>
      </c>
      <c r="T110" s="169">
        <f>S110*H110</f>
        <v>0</v>
      </c>
      <c r="AR110" s="23" t="s">
        <v>177</v>
      </c>
      <c r="AT110" s="23" t="s">
        <v>173</v>
      </c>
      <c r="AU110" s="23" t="s">
        <v>80</v>
      </c>
      <c r="AY110" s="23" t="s">
        <v>170</v>
      </c>
      <c r="BE110" s="170">
        <f>IF(N110="základní",J110,0)</f>
        <v>0</v>
      </c>
      <c r="BF110" s="170">
        <f>IF(N110="snížená",J110,0)</f>
        <v>0</v>
      </c>
      <c r="BG110" s="170">
        <f>IF(N110="zákl. přenesená",J110,0)</f>
        <v>0</v>
      </c>
      <c r="BH110" s="170">
        <f>IF(N110="sníž. přenesená",J110,0)</f>
        <v>0</v>
      </c>
      <c r="BI110" s="170">
        <f>IF(N110="nulová",J110,0)</f>
        <v>0</v>
      </c>
      <c r="BJ110" s="23" t="s">
        <v>77</v>
      </c>
      <c r="BK110" s="170">
        <f>ROUND(I110*H110,2)</f>
        <v>0</v>
      </c>
      <c r="BL110" s="23" t="s">
        <v>177</v>
      </c>
      <c r="BM110" s="23" t="s">
        <v>468</v>
      </c>
    </row>
    <row r="111" spans="2:65" s="12" customFormat="1" ht="13.5">
      <c r="B111" s="171"/>
      <c r="D111" s="172" t="s">
        <v>183</v>
      </c>
      <c r="E111" s="173" t="s">
        <v>5</v>
      </c>
      <c r="F111" s="174" t="s">
        <v>469</v>
      </c>
      <c r="H111" s="175">
        <v>3265.36</v>
      </c>
      <c r="L111" s="171"/>
      <c r="M111" s="176"/>
      <c r="N111" s="177"/>
      <c r="O111" s="177"/>
      <c r="P111" s="177"/>
      <c r="Q111" s="177"/>
      <c r="R111" s="177"/>
      <c r="S111" s="177"/>
      <c r="T111" s="178"/>
      <c r="AT111" s="173" t="s">
        <v>183</v>
      </c>
      <c r="AU111" s="173" t="s">
        <v>80</v>
      </c>
      <c r="AV111" s="12" t="s">
        <v>80</v>
      </c>
      <c r="AW111" s="12" t="s">
        <v>34</v>
      </c>
      <c r="AX111" s="12" t="s">
        <v>77</v>
      </c>
      <c r="AY111" s="173" t="s">
        <v>170</v>
      </c>
    </row>
    <row r="112" spans="2:65" s="1" customFormat="1" ht="16.5" customHeight="1">
      <c r="B112" s="159"/>
      <c r="C112" s="160" t="s">
        <v>237</v>
      </c>
      <c r="D112" s="160" t="s">
        <v>173</v>
      </c>
      <c r="E112" s="161" t="s">
        <v>238</v>
      </c>
      <c r="F112" s="162" t="s">
        <v>239</v>
      </c>
      <c r="G112" s="163" t="s">
        <v>227</v>
      </c>
      <c r="H112" s="164">
        <v>233.24</v>
      </c>
      <c r="I112" s="165"/>
      <c r="J112" s="165">
        <f>ROUND(I112*H112,2)</f>
        <v>0</v>
      </c>
      <c r="K112" s="162" t="s">
        <v>181</v>
      </c>
      <c r="L112" s="37"/>
      <c r="M112" s="166" t="s">
        <v>5</v>
      </c>
      <c r="N112" s="188" t="s">
        <v>41</v>
      </c>
      <c r="O112" s="189">
        <v>0</v>
      </c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AR112" s="23" t="s">
        <v>177</v>
      </c>
      <c r="AT112" s="23" t="s">
        <v>173</v>
      </c>
      <c r="AU112" s="23" t="s">
        <v>80</v>
      </c>
      <c r="AY112" s="23" t="s">
        <v>170</v>
      </c>
      <c r="BE112" s="170">
        <f>IF(N112="základní",J112,0)</f>
        <v>0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23" t="s">
        <v>77</v>
      </c>
      <c r="BK112" s="170">
        <f>ROUND(I112*H112,2)</f>
        <v>0</v>
      </c>
      <c r="BL112" s="23" t="s">
        <v>177</v>
      </c>
      <c r="BM112" s="23" t="s">
        <v>470</v>
      </c>
    </row>
    <row r="113" spans="2:12" s="1" customFormat="1" ht="6.95" customHeight="1"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37"/>
    </row>
  </sheetData>
  <autoFilter ref="C84:K112"/>
  <mergeCells count="13">
    <mergeCell ref="E77:H77"/>
    <mergeCell ref="G1:H1"/>
    <mergeCell ref="L2:V2"/>
    <mergeCell ref="E49:H49"/>
    <mergeCell ref="E51:H51"/>
    <mergeCell ref="J55:J56"/>
    <mergeCell ref="E73:H73"/>
    <mergeCell ref="E75:H7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97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s="1" customFormat="1" ht="28.5" customHeight="1">
      <c r="B9" s="37"/>
      <c r="C9" s="38"/>
      <c r="D9" s="38"/>
      <c r="E9" s="323" t="s">
        <v>447</v>
      </c>
      <c r="F9" s="325"/>
      <c r="G9" s="325"/>
      <c r="H9" s="325"/>
      <c r="I9" s="38"/>
      <c r="J9" s="38"/>
      <c r="K9" s="41"/>
    </row>
    <row r="10" spans="1:70" s="1" customFormat="1">
      <c r="B10" s="37"/>
      <c r="C10" s="38"/>
      <c r="D10" s="35" t="s">
        <v>140</v>
      </c>
      <c r="E10" s="38"/>
      <c r="F10" s="38"/>
      <c r="G10" s="38"/>
      <c r="H10" s="38"/>
      <c r="I10" s="38"/>
      <c r="J10" s="38"/>
      <c r="K10" s="41"/>
    </row>
    <row r="11" spans="1:70" s="1" customFormat="1" ht="36.950000000000003" customHeight="1">
      <c r="B11" s="37"/>
      <c r="C11" s="38"/>
      <c r="D11" s="38"/>
      <c r="E11" s="326" t="s">
        <v>471</v>
      </c>
      <c r="F11" s="325"/>
      <c r="G11" s="325"/>
      <c r="H11" s="325"/>
      <c r="I11" s="38"/>
      <c r="J11" s="38"/>
      <c r="K11" s="41"/>
    </row>
    <row r="12" spans="1:70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1:70" s="1" customFormat="1" ht="14.45" customHeight="1">
      <c r="B13" s="37"/>
      <c r="C13" s="38"/>
      <c r="D13" s="35" t="s">
        <v>19</v>
      </c>
      <c r="E13" s="38"/>
      <c r="F13" s="33" t="s">
        <v>79</v>
      </c>
      <c r="G13" s="38"/>
      <c r="H13" s="38"/>
      <c r="I13" s="35" t="s">
        <v>20</v>
      </c>
      <c r="J13" s="33" t="s">
        <v>10</v>
      </c>
      <c r="K13" s="41"/>
    </row>
    <row r="14" spans="1:70" s="1" customFormat="1" ht="14.4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18.12.2017</v>
      </c>
      <c r="K14" s="41"/>
    </row>
    <row r="15" spans="1:70" s="1" customFormat="1" ht="21.75" customHeight="1">
      <c r="B15" s="37"/>
      <c r="C15" s="38"/>
      <c r="D15" s="32" t="s">
        <v>142</v>
      </c>
      <c r="E15" s="38"/>
      <c r="F15" s="106" t="s">
        <v>143</v>
      </c>
      <c r="G15" s="38"/>
      <c r="H15" s="38"/>
      <c r="I15" s="32" t="s">
        <v>144</v>
      </c>
      <c r="J15" s="106" t="s">
        <v>145</v>
      </c>
      <c r="K15" s="41"/>
    </row>
    <row r="16" spans="1:70" s="1" customFormat="1" ht="14.4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 t="str">
        <f>IF('Rekapitulace stavby'!AN10="","",'Rekapitulace stavby'!AN10)</f>
        <v/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 xml:space="preserve"> </v>
      </c>
      <c r="F17" s="38"/>
      <c r="G17" s="38"/>
      <c r="H17" s="38"/>
      <c r="I17" s="35" t="s">
        <v>28</v>
      </c>
      <c r="J17" s="33" t="str">
        <f>IF('Rekapitulace stavby'!AN11="","",'Rekapitulace stavby'!AN11)</f>
        <v/>
      </c>
      <c r="K17" s="41"/>
    </row>
    <row r="18" spans="2:11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45" customHeight="1">
      <c r="B19" s="37"/>
      <c r="C19" s="38"/>
      <c r="D19" s="35" t="s">
        <v>29</v>
      </c>
      <c r="E19" s="38"/>
      <c r="F19" s="38"/>
      <c r="G19" s="38"/>
      <c r="H19" s="38"/>
      <c r="I19" s="35" t="s">
        <v>26</v>
      </c>
      <c r="J19" s="33" t="str">
        <f>IF('Rekapitulace stavby'!AN13="Vyplň údaj","",IF('Rekapitulace stavby'!AN13="","",'Rekapitulace stavby'!AN13))</f>
        <v/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 xml:space="preserve"> </v>
      </c>
      <c r="F20" s="38"/>
      <c r="G20" s="38"/>
      <c r="H20" s="38"/>
      <c r="I20" s="35" t="s">
        <v>28</v>
      </c>
      <c r="J20" s="33" t="str">
        <f>IF('Rekapitulace stavby'!AN14="Vyplň údaj","",IF('Rekapitulace stavby'!AN14="","",'Rekapitulace stavby'!AN14))</f>
        <v/>
      </c>
      <c r="K20" s="41"/>
    </row>
    <row r="21" spans="2:11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45" customHeight="1">
      <c r="B22" s="37"/>
      <c r="C22" s="38"/>
      <c r="D22" s="35" t="s">
        <v>30</v>
      </c>
      <c r="E22" s="38"/>
      <c r="F22" s="38"/>
      <c r="G22" s="38"/>
      <c r="H22" s="38"/>
      <c r="I22" s="35" t="s">
        <v>26</v>
      </c>
      <c r="J22" s="33" t="s">
        <v>31</v>
      </c>
      <c r="K22" s="41"/>
    </row>
    <row r="23" spans="2:11" s="1" customFormat="1" ht="18" customHeight="1">
      <c r="B23" s="37"/>
      <c r="C23" s="38"/>
      <c r="D23" s="38"/>
      <c r="E23" s="33" t="s">
        <v>32</v>
      </c>
      <c r="F23" s="38"/>
      <c r="G23" s="38"/>
      <c r="H23" s="38"/>
      <c r="I23" s="35" t="s">
        <v>28</v>
      </c>
      <c r="J23" s="33" t="s">
        <v>33</v>
      </c>
      <c r="K23" s="41"/>
    </row>
    <row r="24" spans="2:1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45" customHeight="1">
      <c r="B25" s="37"/>
      <c r="C25" s="38"/>
      <c r="D25" s="35" t="s">
        <v>35</v>
      </c>
      <c r="E25" s="38"/>
      <c r="F25" s="38"/>
      <c r="G25" s="38"/>
      <c r="H25" s="38"/>
      <c r="I25" s="38"/>
      <c r="J25" s="38"/>
      <c r="K25" s="41"/>
    </row>
    <row r="26" spans="2:11" s="7" customFormat="1" ht="16.5" customHeight="1">
      <c r="B26" s="107"/>
      <c r="C26" s="108"/>
      <c r="D26" s="108"/>
      <c r="E26" s="288" t="s">
        <v>5</v>
      </c>
      <c r="F26" s="288"/>
      <c r="G26" s="288"/>
      <c r="H26" s="288"/>
      <c r="I26" s="108"/>
      <c r="J26" s="108"/>
      <c r="K26" s="109"/>
    </row>
    <row r="27" spans="2:11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10"/>
    </row>
    <row r="29" spans="2:11" s="1" customFormat="1" ht="25.35" customHeight="1">
      <c r="B29" s="37"/>
      <c r="C29" s="38"/>
      <c r="D29" s="111" t="s">
        <v>36</v>
      </c>
      <c r="E29" s="38"/>
      <c r="F29" s="38"/>
      <c r="G29" s="38"/>
      <c r="H29" s="38"/>
      <c r="I29" s="38"/>
      <c r="J29" s="112">
        <f>ROUND(J90,2)</f>
        <v>0</v>
      </c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14.45" customHeight="1">
      <c r="B31" s="37"/>
      <c r="C31" s="38"/>
      <c r="D31" s="38"/>
      <c r="E31" s="38"/>
      <c r="F31" s="42" t="s">
        <v>38</v>
      </c>
      <c r="G31" s="38"/>
      <c r="H31" s="38"/>
      <c r="I31" s="42" t="s">
        <v>37</v>
      </c>
      <c r="J31" s="42" t="s">
        <v>39</v>
      </c>
      <c r="K31" s="41"/>
    </row>
    <row r="32" spans="2:11" s="1" customFormat="1" ht="14.45" customHeight="1">
      <c r="B32" s="37"/>
      <c r="C32" s="38"/>
      <c r="D32" s="45" t="s">
        <v>40</v>
      </c>
      <c r="E32" s="45" t="s">
        <v>41</v>
      </c>
      <c r="F32" s="113">
        <f>ROUND(SUM(BE90:BE160), 2)</f>
        <v>0</v>
      </c>
      <c r="G32" s="38"/>
      <c r="H32" s="38"/>
      <c r="I32" s="114">
        <v>0.21</v>
      </c>
      <c r="J32" s="113">
        <f>ROUND(ROUND((SUM(BE90:BE160)), 2)*I32, 2)</f>
        <v>0</v>
      </c>
      <c r="K32" s="41"/>
    </row>
    <row r="33" spans="2:11" s="1" customFormat="1" ht="14.45" customHeight="1">
      <c r="B33" s="37"/>
      <c r="C33" s="38"/>
      <c r="D33" s="38"/>
      <c r="E33" s="45" t="s">
        <v>42</v>
      </c>
      <c r="F33" s="113">
        <f>ROUND(SUM(BF90:BF160), 2)</f>
        <v>0</v>
      </c>
      <c r="G33" s="38"/>
      <c r="H33" s="38"/>
      <c r="I33" s="114">
        <v>0.15</v>
      </c>
      <c r="J33" s="113">
        <f>ROUND(ROUND((SUM(BF90:BF160)), 2)*I33, 2)</f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43</v>
      </c>
      <c r="F34" s="113">
        <f>ROUND(SUM(BG90:BG160), 2)</f>
        <v>0</v>
      </c>
      <c r="G34" s="38"/>
      <c r="H34" s="38"/>
      <c r="I34" s="114">
        <v>0.21</v>
      </c>
      <c r="J34" s="113">
        <v>0</v>
      </c>
      <c r="K34" s="41"/>
    </row>
    <row r="35" spans="2:11" s="1" customFormat="1" ht="14.45" hidden="1" customHeight="1">
      <c r="B35" s="37"/>
      <c r="C35" s="38"/>
      <c r="D35" s="38"/>
      <c r="E35" s="45" t="s">
        <v>44</v>
      </c>
      <c r="F35" s="113">
        <f>ROUND(SUM(BH90:BH160), 2)</f>
        <v>0</v>
      </c>
      <c r="G35" s="38"/>
      <c r="H35" s="38"/>
      <c r="I35" s="114">
        <v>0.15</v>
      </c>
      <c r="J35" s="113"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45</v>
      </c>
      <c r="F36" s="113">
        <f>ROUND(SUM(BI90:BI160), 2)</f>
        <v>0</v>
      </c>
      <c r="G36" s="38"/>
      <c r="H36" s="38"/>
      <c r="I36" s="114">
        <v>0</v>
      </c>
      <c r="J36" s="113">
        <v>0</v>
      </c>
      <c r="K36" s="41"/>
    </row>
    <row r="37" spans="2:11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5.35" customHeight="1">
      <c r="B38" s="37"/>
      <c r="C38" s="115"/>
      <c r="D38" s="116" t="s">
        <v>46</v>
      </c>
      <c r="E38" s="67"/>
      <c r="F38" s="67"/>
      <c r="G38" s="117" t="s">
        <v>47</v>
      </c>
      <c r="H38" s="118" t="s">
        <v>48</v>
      </c>
      <c r="I38" s="67"/>
      <c r="J38" s="119">
        <f>SUM(J29:J36)</f>
        <v>0</v>
      </c>
      <c r="K38" s="120"/>
    </row>
    <row r="39" spans="2:11" s="1" customFormat="1" ht="14.4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95" customHeight="1">
      <c r="B43" s="55"/>
      <c r="C43" s="56"/>
      <c r="D43" s="56"/>
      <c r="E43" s="56"/>
      <c r="F43" s="56"/>
      <c r="G43" s="56"/>
      <c r="H43" s="56"/>
      <c r="I43" s="56"/>
      <c r="J43" s="56"/>
      <c r="K43" s="121"/>
    </row>
    <row r="44" spans="2:11" s="1" customFormat="1" ht="36.950000000000003" customHeight="1">
      <c r="B44" s="37"/>
      <c r="C44" s="29" t="s">
        <v>146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9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4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6.5" customHeight="1">
      <c r="B47" s="37"/>
      <c r="C47" s="38"/>
      <c r="D47" s="38"/>
      <c r="E47" s="323" t="str">
        <f>E7</f>
        <v>Akce č. 999 612-16 K Barrandovu, most X 034, Praha 5 - severní a jižní most</v>
      </c>
      <c r="F47" s="324"/>
      <c r="G47" s="324"/>
      <c r="H47" s="324"/>
      <c r="I47" s="38"/>
      <c r="J47" s="38"/>
      <c r="K47" s="41"/>
    </row>
    <row r="48" spans="2:11">
      <c r="B48" s="27"/>
      <c r="C48" s="35" t="s">
        <v>138</v>
      </c>
      <c r="D48" s="28"/>
      <c r="E48" s="28"/>
      <c r="F48" s="28"/>
      <c r="G48" s="28"/>
      <c r="H48" s="28"/>
      <c r="I48" s="28"/>
      <c r="J48" s="28"/>
      <c r="K48" s="30"/>
    </row>
    <row r="49" spans="2:47" s="1" customFormat="1" ht="28.5" customHeight="1">
      <c r="B49" s="37"/>
      <c r="C49" s="38"/>
      <c r="D49" s="38"/>
      <c r="E49" s="323" t="s">
        <v>447</v>
      </c>
      <c r="F49" s="325"/>
      <c r="G49" s="325"/>
      <c r="H49" s="325"/>
      <c r="I49" s="38"/>
      <c r="J49" s="38"/>
      <c r="K49" s="41"/>
    </row>
    <row r="50" spans="2:47" s="1" customFormat="1" ht="14.45" customHeight="1">
      <c r="B50" s="37"/>
      <c r="C50" s="35" t="s">
        <v>140</v>
      </c>
      <c r="D50" s="38"/>
      <c r="E50" s="38"/>
      <c r="F50" s="38"/>
      <c r="G50" s="38"/>
      <c r="H50" s="38"/>
      <c r="I50" s="38"/>
      <c r="J50" s="38"/>
      <c r="K50" s="41"/>
    </row>
    <row r="51" spans="2:47" s="1" customFormat="1" ht="17.25" customHeight="1">
      <c r="B51" s="37"/>
      <c r="C51" s="38"/>
      <c r="D51" s="38"/>
      <c r="E51" s="326" t="str">
        <f>E11</f>
        <v>023-17/2-02 - Akce č. 999 612/16 K Barrandovu, most X 034, Praha 5 - jižní most - vrchní stavba</v>
      </c>
      <c r="F51" s="325"/>
      <c r="G51" s="325"/>
      <c r="H51" s="325"/>
      <c r="I51" s="38"/>
      <c r="J51" s="38"/>
      <c r="K51" s="41"/>
    </row>
    <row r="52" spans="2:47" s="1" customFormat="1" ht="6.9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47" s="1" customFormat="1" ht="18" customHeight="1">
      <c r="B53" s="37"/>
      <c r="C53" s="35" t="s">
        <v>21</v>
      </c>
      <c r="D53" s="38"/>
      <c r="E53" s="38"/>
      <c r="F53" s="33" t="str">
        <f>F14</f>
        <v>K Barrandovu</v>
      </c>
      <c r="G53" s="38"/>
      <c r="H53" s="38"/>
      <c r="I53" s="35" t="s">
        <v>23</v>
      </c>
      <c r="J53" s="105" t="str">
        <f>IF(J14="","",J14)</f>
        <v>18.12.2017</v>
      </c>
      <c r="K53" s="41"/>
    </row>
    <row r="54" spans="2:47" s="1" customFormat="1" ht="6.9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47" s="1" customFormat="1">
      <c r="B55" s="37"/>
      <c r="C55" s="35" t="s">
        <v>25</v>
      </c>
      <c r="D55" s="38"/>
      <c r="E55" s="38"/>
      <c r="F55" s="33" t="str">
        <f>E17</f>
        <v xml:space="preserve"> </v>
      </c>
      <c r="G55" s="38"/>
      <c r="H55" s="38"/>
      <c r="I55" s="35" t="s">
        <v>30</v>
      </c>
      <c r="J55" s="288" t="str">
        <f>E23</f>
        <v>TOP CON SERVIS s.r.o.</v>
      </c>
      <c r="K55" s="41"/>
    </row>
    <row r="56" spans="2:47" s="1" customFormat="1" ht="14.45" customHeight="1">
      <c r="B56" s="37"/>
      <c r="C56" s="35" t="s">
        <v>29</v>
      </c>
      <c r="D56" s="38"/>
      <c r="E56" s="38"/>
      <c r="F56" s="33" t="str">
        <f>IF(E20="","",E20)</f>
        <v xml:space="preserve"> </v>
      </c>
      <c r="G56" s="38"/>
      <c r="H56" s="38"/>
      <c r="I56" s="38"/>
      <c r="J56" s="327"/>
      <c r="K56" s="41"/>
    </row>
    <row r="57" spans="2:47" s="1" customFormat="1" ht="10.3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47" s="1" customFormat="1" ht="29.25" customHeight="1">
      <c r="B58" s="37"/>
      <c r="C58" s="122" t="s">
        <v>147</v>
      </c>
      <c r="D58" s="115"/>
      <c r="E58" s="115"/>
      <c r="F58" s="115"/>
      <c r="G58" s="115"/>
      <c r="H58" s="115"/>
      <c r="I58" s="115"/>
      <c r="J58" s="123" t="s">
        <v>148</v>
      </c>
      <c r="K58" s="124"/>
    </row>
    <row r="59" spans="2:47" s="1" customFormat="1" ht="10.3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5" t="s">
        <v>149</v>
      </c>
      <c r="D60" s="38"/>
      <c r="E60" s="38"/>
      <c r="F60" s="38"/>
      <c r="G60" s="38"/>
      <c r="H60" s="38"/>
      <c r="I60" s="38"/>
      <c r="J60" s="112">
        <f>J90</f>
        <v>0</v>
      </c>
      <c r="K60" s="41"/>
      <c r="AU60" s="23" t="s">
        <v>150</v>
      </c>
    </row>
    <row r="61" spans="2:47" s="8" customFormat="1" ht="24.95" customHeight="1">
      <c r="B61" s="126"/>
      <c r="C61" s="127"/>
      <c r="D61" s="128" t="s">
        <v>151</v>
      </c>
      <c r="E61" s="129"/>
      <c r="F61" s="129"/>
      <c r="G61" s="129"/>
      <c r="H61" s="129"/>
      <c r="I61" s="129"/>
      <c r="J61" s="130">
        <f>J91</f>
        <v>0</v>
      </c>
      <c r="K61" s="131"/>
    </row>
    <row r="62" spans="2:47" s="9" customFormat="1" ht="19.899999999999999" customHeight="1">
      <c r="B62" s="132"/>
      <c r="C62" s="133"/>
      <c r="D62" s="134" t="s">
        <v>242</v>
      </c>
      <c r="E62" s="135"/>
      <c r="F62" s="135"/>
      <c r="G62" s="135"/>
      <c r="H62" s="135"/>
      <c r="I62" s="135"/>
      <c r="J62" s="136">
        <f>J92</f>
        <v>0</v>
      </c>
      <c r="K62" s="137"/>
    </row>
    <row r="63" spans="2:47" s="9" customFormat="1" ht="19.899999999999999" customHeight="1">
      <c r="B63" s="132"/>
      <c r="C63" s="133"/>
      <c r="D63" s="134" t="s">
        <v>243</v>
      </c>
      <c r="E63" s="135"/>
      <c r="F63" s="135"/>
      <c r="G63" s="135"/>
      <c r="H63" s="135"/>
      <c r="I63" s="135"/>
      <c r="J63" s="136">
        <f>J95</f>
        <v>0</v>
      </c>
      <c r="K63" s="137"/>
    </row>
    <row r="64" spans="2:47" s="9" customFormat="1" ht="19.899999999999999" customHeight="1">
      <c r="B64" s="132"/>
      <c r="C64" s="133"/>
      <c r="D64" s="134" t="s">
        <v>244</v>
      </c>
      <c r="E64" s="135"/>
      <c r="F64" s="135"/>
      <c r="G64" s="135"/>
      <c r="H64" s="135"/>
      <c r="I64" s="135"/>
      <c r="J64" s="136">
        <f>J108</f>
        <v>0</v>
      </c>
      <c r="K64" s="137"/>
    </row>
    <row r="65" spans="2:12" s="9" customFormat="1" ht="19.899999999999999" customHeight="1">
      <c r="B65" s="132"/>
      <c r="C65" s="133"/>
      <c r="D65" s="134" t="s">
        <v>152</v>
      </c>
      <c r="E65" s="135"/>
      <c r="F65" s="135"/>
      <c r="G65" s="135"/>
      <c r="H65" s="135"/>
      <c r="I65" s="135"/>
      <c r="J65" s="136">
        <f>J113</f>
        <v>0</v>
      </c>
      <c r="K65" s="137"/>
    </row>
    <row r="66" spans="2:12" s="9" customFormat="1" ht="19.899999999999999" customHeight="1">
      <c r="B66" s="132"/>
      <c r="C66" s="133"/>
      <c r="D66" s="134" t="s">
        <v>153</v>
      </c>
      <c r="E66" s="135"/>
      <c r="F66" s="135"/>
      <c r="G66" s="135"/>
      <c r="H66" s="135"/>
      <c r="I66" s="135"/>
      <c r="J66" s="136">
        <f>J131</f>
        <v>0</v>
      </c>
      <c r="K66" s="137"/>
    </row>
    <row r="67" spans="2:12" s="8" customFormat="1" ht="24.95" customHeight="1">
      <c r="B67" s="126"/>
      <c r="C67" s="127"/>
      <c r="D67" s="128" t="s">
        <v>246</v>
      </c>
      <c r="E67" s="129"/>
      <c r="F67" s="129"/>
      <c r="G67" s="129"/>
      <c r="H67" s="129"/>
      <c r="I67" s="129"/>
      <c r="J67" s="130">
        <f>J151</f>
        <v>0</v>
      </c>
      <c r="K67" s="131"/>
    </row>
    <row r="68" spans="2:12" s="9" customFormat="1" ht="19.899999999999999" customHeight="1">
      <c r="B68" s="132"/>
      <c r="C68" s="133"/>
      <c r="D68" s="134" t="s">
        <v>247</v>
      </c>
      <c r="E68" s="135"/>
      <c r="F68" s="135"/>
      <c r="G68" s="135"/>
      <c r="H68" s="135"/>
      <c r="I68" s="135"/>
      <c r="J68" s="136">
        <f>J152</f>
        <v>0</v>
      </c>
      <c r="K68" s="137"/>
    </row>
    <row r="69" spans="2:12" s="1" customFormat="1" ht="21.75" customHeight="1">
      <c r="B69" s="37"/>
      <c r="C69" s="38"/>
      <c r="D69" s="38"/>
      <c r="E69" s="38"/>
      <c r="F69" s="38"/>
      <c r="G69" s="38"/>
      <c r="H69" s="38"/>
      <c r="I69" s="38"/>
      <c r="J69" s="38"/>
      <c r="K69" s="41"/>
    </row>
    <row r="70" spans="2:12" s="1" customFormat="1" ht="6.95" customHeight="1">
      <c r="B70" s="52"/>
      <c r="C70" s="53"/>
      <c r="D70" s="53"/>
      <c r="E70" s="53"/>
      <c r="F70" s="53"/>
      <c r="G70" s="53"/>
      <c r="H70" s="53"/>
      <c r="I70" s="53"/>
      <c r="J70" s="53"/>
      <c r="K70" s="54"/>
    </row>
    <row r="74" spans="2:12" s="1" customFormat="1" ht="6.95" customHeight="1"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37"/>
    </row>
    <row r="75" spans="2:12" s="1" customFormat="1" ht="36.950000000000003" customHeight="1">
      <c r="B75" s="37"/>
      <c r="C75" s="57" t="s">
        <v>154</v>
      </c>
      <c r="L75" s="37"/>
    </row>
    <row r="76" spans="2:12" s="1" customFormat="1" ht="6.95" customHeight="1">
      <c r="B76" s="37"/>
      <c r="L76" s="37"/>
    </row>
    <row r="77" spans="2:12" s="1" customFormat="1" ht="14.45" customHeight="1">
      <c r="B77" s="37"/>
      <c r="C77" s="59" t="s">
        <v>17</v>
      </c>
      <c r="L77" s="37"/>
    </row>
    <row r="78" spans="2:12" s="1" customFormat="1" ht="16.5" customHeight="1">
      <c r="B78" s="37"/>
      <c r="E78" s="328" t="str">
        <f>E7</f>
        <v>Akce č. 999 612-16 K Barrandovu, most X 034, Praha 5 - severní a jižní most</v>
      </c>
      <c r="F78" s="329"/>
      <c r="G78" s="329"/>
      <c r="H78" s="329"/>
      <c r="L78" s="37"/>
    </row>
    <row r="79" spans="2:12">
      <c r="B79" s="27"/>
      <c r="C79" s="59" t="s">
        <v>138</v>
      </c>
      <c r="L79" s="27"/>
    </row>
    <row r="80" spans="2:12" s="1" customFormat="1" ht="28.5" customHeight="1">
      <c r="B80" s="37"/>
      <c r="E80" s="328" t="s">
        <v>447</v>
      </c>
      <c r="F80" s="330"/>
      <c r="G80" s="330"/>
      <c r="H80" s="330"/>
      <c r="L80" s="37"/>
    </row>
    <row r="81" spans="2:65" s="1" customFormat="1" ht="14.45" customHeight="1">
      <c r="B81" s="37"/>
      <c r="C81" s="59" t="s">
        <v>140</v>
      </c>
      <c r="L81" s="37"/>
    </row>
    <row r="82" spans="2:65" s="1" customFormat="1" ht="17.25" customHeight="1">
      <c r="B82" s="37"/>
      <c r="E82" s="299" t="str">
        <f>E11</f>
        <v>023-17/2-02 - Akce č. 999 612/16 K Barrandovu, most X 034, Praha 5 - jižní most - vrchní stavba</v>
      </c>
      <c r="F82" s="330"/>
      <c r="G82" s="330"/>
      <c r="H82" s="330"/>
      <c r="L82" s="37"/>
    </row>
    <row r="83" spans="2:65" s="1" customFormat="1" ht="6.95" customHeight="1">
      <c r="B83" s="37"/>
      <c r="L83" s="37"/>
    </row>
    <row r="84" spans="2:65" s="1" customFormat="1" ht="18" customHeight="1">
      <c r="B84" s="37"/>
      <c r="C84" s="59" t="s">
        <v>21</v>
      </c>
      <c r="F84" s="138" t="str">
        <f>F14</f>
        <v>K Barrandovu</v>
      </c>
      <c r="I84" s="59" t="s">
        <v>23</v>
      </c>
      <c r="J84" s="63" t="str">
        <f>IF(J14="","",J14)</f>
        <v>18.12.2017</v>
      </c>
      <c r="L84" s="37"/>
    </row>
    <row r="85" spans="2:65" s="1" customFormat="1" ht="6.95" customHeight="1">
      <c r="B85" s="37"/>
      <c r="L85" s="37"/>
    </row>
    <row r="86" spans="2:65" s="1" customFormat="1">
      <c r="B86" s="37"/>
      <c r="C86" s="59" t="s">
        <v>25</v>
      </c>
      <c r="F86" s="138" t="str">
        <f>E17</f>
        <v xml:space="preserve"> </v>
      </c>
      <c r="I86" s="59" t="s">
        <v>30</v>
      </c>
      <c r="J86" s="138" t="str">
        <f>E23</f>
        <v>TOP CON SERVIS s.r.o.</v>
      </c>
      <c r="L86" s="37"/>
    </row>
    <row r="87" spans="2:65" s="1" customFormat="1" ht="14.45" customHeight="1">
      <c r="B87" s="37"/>
      <c r="C87" s="59" t="s">
        <v>29</v>
      </c>
      <c r="F87" s="138" t="str">
        <f>IF(E20="","",E20)</f>
        <v xml:space="preserve"> </v>
      </c>
      <c r="L87" s="37"/>
    </row>
    <row r="88" spans="2:65" s="1" customFormat="1" ht="10.35" customHeight="1">
      <c r="B88" s="37"/>
      <c r="L88" s="37"/>
    </row>
    <row r="89" spans="2:65" s="10" customFormat="1" ht="29.25" customHeight="1">
      <c r="B89" s="139"/>
      <c r="C89" s="140" t="s">
        <v>155</v>
      </c>
      <c r="D89" s="141" t="s">
        <v>55</v>
      </c>
      <c r="E89" s="141" t="s">
        <v>51</v>
      </c>
      <c r="F89" s="141" t="s">
        <v>156</v>
      </c>
      <c r="G89" s="141" t="s">
        <v>157</v>
      </c>
      <c r="H89" s="141" t="s">
        <v>158</v>
      </c>
      <c r="I89" s="141" t="s">
        <v>159</v>
      </c>
      <c r="J89" s="141" t="s">
        <v>148</v>
      </c>
      <c r="K89" s="142" t="s">
        <v>160</v>
      </c>
      <c r="L89" s="139"/>
      <c r="M89" s="69" t="s">
        <v>161</v>
      </c>
      <c r="N89" s="70" t="s">
        <v>40</v>
      </c>
      <c r="O89" s="70" t="s">
        <v>162</v>
      </c>
      <c r="P89" s="70" t="s">
        <v>163</v>
      </c>
      <c r="Q89" s="70" t="s">
        <v>164</v>
      </c>
      <c r="R89" s="70" t="s">
        <v>165</v>
      </c>
      <c r="S89" s="70" t="s">
        <v>166</v>
      </c>
      <c r="T89" s="71" t="s">
        <v>167</v>
      </c>
    </row>
    <row r="90" spans="2:65" s="1" customFormat="1" ht="29.25" customHeight="1">
      <c r="B90" s="37"/>
      <c r="C90" s="73" t="s">
        <v>149</v>
      </c>
      <c r="J90" s="143">
        <f>BK90</f>
        <v>0</v>
      </c>
      <c r="L90" s="37"/>
      <c r="M90" s="72"/>
      <c r="N90" s="64"/>
      <c r="O90" s="64"/>
      <c r="P90" s="144">
        <f>P91+P151</f>
        <v>8117.6188439999987</v>
      </c>
      <c r="Q90" s="64"/>
      <c r="R90" s="144">
        <f>R91+R151</f>
        <v>273.28469000000001</v>
      </c>
      <c r="S90" s="64"/>
      <c r="T90" s="145">
        <f>T91+T151</f>
        <v>452.51800000000003</v>
      </c>
      <c r="AT90" s="23" t="s">
        <v>69</v>
      </c>
      <c r="AU90" s="23" t="s">
        <v>150</v>
      </c>
      <c r="BK90" s="146">
        <f>BK91+BK151</f>
        <v>0</v>
      </c>
    </row>
    <row r="91" spans="2:65" s="11" customFormat="1" ht="37.35" customHeight="1">
      <c r="B91" s="147"/>
      <c r="D91" s="148" t="s">
        <v>69</v>
      </c>
      <c r="E91" s="149" t="s">
        <v>168</v>
      </c>
      <c r="F91" s="149" t="s">
        <v>169</v>
      </c>
      <c r="J91" s="150">
        <f>BK91</f>
        <v>0</v>
      </c>
      <c r="L91" s="147"/>
      <c r="M91" s="151"/>
      <c r="N91" s="152"/>
      <c r="O91" s="152"/>
      <c r="P91" s="153">
        <f>P92+P95+P108+P113+P131</f>
        <v>7805.1388439999992</v>
      </c>
      <c r="Q91" s="152"/>
      <c r="R91" s="153">
        <f>R92+R95+R108+R113+R131</f>
        <v>265.53469000000001</v>
      </c>
      <c r="S91" s="152"/>
      <c r="T91" s="154">
        <f>T92+T95+T108+T113+T131</f>
        <v>452.51800000000003</v>
      </c>
      <c r="AR91" s="148" t="s">
        <v>77</v>
      </c>
      <c r="AT91" s="155" t="s">
        <v>69</v>
      </c>
      <c r="AU91" s="155" t="s">
        <v>70</v>
      </c>
      <c r="AY91" s="148" t="s">
        <v>170</v>
      </c>
      <c r="BK91" s="156">
        <f>BK92+BK95+BK108+BK113+BK131</f>
        <v>0</v>
      </c>
    </row>
    <row r="92" spans="2:65" s="11" customFormat="1" ht="19.899999999999999" customHeight="1">
      <c r="B92" s="147"/>
      <c r="D92" s="148" t="s">
        <v>69</v>
      </c>
      <c r="E92" s="157" t="s">
        <v>77</v>
      </c>
      <c r="F92" s="157" t="s">
        <v>251</v>
      </c>
      <c r="J92" s="158">
        <f>BK92</f>
        <v>0</v>
      </c>
      <c r="L92" s="147"/>
      <c r="M92" s="151"/>
      <c r="N92" s="152"/>
      <c r="O92" s="152"/>
      <c r="P92" s="153">
        <f>SUM(P93:P94)</f>
        <v>32.736000000000004</v>
      </c>
      <c r="Q92" s="152"/>
      <c r="R92" s="153">
        <f>SUM(R93:R94)</f>
        <v>0</v>
      </c>
      <c r="S92" s="152"/>
      <c r="T92" s="154">
        <f>SUM(T93:T94)</f>
        <v>78.367999999999995</v>
      </c>
      <c r="AR92" s="148" t="s">
        <v>77</v>
      </c>
      <c r="AT92" s="155" t="s">
        <v>69</v>
      </c>
      <c r="AU92" s="155" t="s">
        <v>77</v>
      </c>
      <c r="AY92" s="148" t="s">
        <v>170</v>
      </c>
      <c r="BK92" s="156">
        <f>SUM(BK93:BK94)</f>
        <v>0</v>
      </c>
    </row>
    <row r="93" spans="2:65" s="1" customFormat="1" ht="16.5" customHeight="1">
      <c r="B93" s="159"/>
      <c r="C93" s="160" t="s">
        <v>77</v>
      </c>
      <c r="D93" s="160" t="s">
        <v>173</v>
      </c>
      <c r="E93" s="161" t="s">
        <v>252</v>
      </c>
      <c r="F93" s="162" t="s">
        <v>253</v>
      </c>
      <c r="G93" s="163" t="s">
        <v>176</v>
      </c>
      <c r="H93" s="164">
        <v>248</v>
      </c>
      <c r="I93" s="165"/>
      <c r="J93" s="165">
        <f>ROUND(I93*H93,2)</f>
        <v>0</v>
      </c>
      <c r="K93" s="162" t="s">
        <v>181</v>
      </c>
      <c r="L93" s="37"/>
      <c r="M93" s="166" t="s">
        <v>5</v>
      </c>
      <c r="N93" s="167" t="s">
        <v>41</v>
      </c>
      <c r="O93" s="168">
        <v>0.13200000000000001</v>
      </c>
      <c r="P93" s="168">
        <f>O93*H93</f>
        <v>32.736000000000004</v>
      </c>
      <c r="Q93" s="168">
        <v>0</v>
      </c>
      <c r="R93" s="168">
        <f>Q93*H93</f>
        <v>0</v>
      </c>
      <c r="S93" s="168">
        <v>0.316</v>
      </c>
      <c r="T93" s="169">
        <f>S93*H93</f>
        <v>78.367999999999995</v>
      </c>
      <c r="AR93" s="23" t="s">
        <v>177</v>
      </c>
      <c r="AT93" s="23" t="s">
        <v>173</v>
      </c>
      <c r="AU93" s="23" t="s">
        <v>80</v>
      </c>
      <c r="AY93" s="23" t="s">
        <v>170</v>
      </c>
      <c r="BE93" s="170">
        <f>IF(N93="základní",J93,0)</f>
        <v>0</v>
      </c>
      <c r="BF93" s="170">
        <f>IF(N93="snížená",J93,0)</f>
        <v>0</v>
      </c>
      <c r="BG93" s="170">
        <f>IF(N93="zákl. přenesená",J93,0)</f>
        <v>0</v>
      </c>
      <c r="BH93" s="170">
        <f>IF(N93="sníž. přenesená",J93,0)</f>
        <v>0</v>
      </c>
      <c r="BI93" s="170">
        <f>IF(N93="nulová",J93,0)</f>
        <v>0</v>
      </c>
      <c r="BJ93" s="23" t="s">
        <v>77</v>
      </c>
      <c r="BK93" s="170">
        <f>ROUND(I93*H93,2)</f>
        <v>0</v>
      </c>
      <c r="BL93" s="23" t="s">
        <v>177</v>
      </c>
      <c r="BM93" s="23" t="s">
        <v>254</v>
      </c>
    </row>
    <row r="94" spans="2:65" s="12" customFormat="1" ht="13.5">
      <c r="B94" s="171"/>
      <c r="D94" s="172" t="s">
        <v>183</v>
      </c>
      <c r="E94" s="173" t="s">
        <v>5</v>
      </c>
      <c r="F94" s="174" t="s">
        <v>472</v>
      </c>
      <c r="H94" s="175">
        <v>248</v>
      </c>
      <c r="L94" s="171"/>
      <c r="M94" s="176"/>
      <c r="N94" s="177"/>
      <c r="O94" s="177"/>
      <c r="P94" s="177"/>
      <c r="Q94" s="177"/>
      <c r="R94" s="177"/>
      <c r="S94" s="177"/>
      <c r="T94" s="178"/>
      <c r="AT94" s="173" t="s">
        <v>183</v>
      </c>
      <c r="AU94" s="173" t="s">
        <v>80</v>
      </c>
      <c r="AV94" s="12" t="s">
        <v>80</v>
      </c>
      <c r="AW94" s="12" t="s">
        <v>34</v>
      </c>
      <c r="AX94" s="12" t="s">
        <v>77</v>
      </c>
      <c r="AY94" s="173" t="s">
        <v>170</v>
      </c>
    </row>
    <row r="95" spans="2:65" s="11" customFormat="1" ht="29.85" customHeight="1">
      <c r="B95" s="147"/>
      <c r="D95" s="148" t="s">
        <v>69</v>
      </c>
      <c r="E95" s="157" t="s">
        <v>107</v>
      </c>
      <c r="F95" s="157" t="s">
        <v>264</v>
      </c>
      <c r="J95" s="158">
        <f>BK95</f>
        <v>0</v>
      </c>
      <c r="L95" s="147"/>
      <c r="M95" s="151"/>
      <c r="N95" s="152"/>
      <c r="O95" s="152"/>
      <c r="P95" s="153">
        <f>SUM(P96:P107)</f>
        <v>2868.2554999999998</v>
      </c>
      <c r="Q95" s="152"/>
      <c r="R95" s="153">
        <f>SUM(R96:R107)</f>
        <v>42.233895000000004</v>
      </c>
      <c r="S95" s="152"/>
      <c r="T95" s="154">
        <f>SUM(T96:T107)</f>
        <v>0</v>
      </c>
      <c r="AR95" s="148" t="s">
        <v>77</v>
      </c>
      <c r="AT95" s="155" t="s">
        <v>69</v>
      </c>
      <c r="AU95" s="155" t="s">
        <v>77</v>
      </c>
      <c r="AY95" s="148" t="s">
        <v>170</v>
      </c>
      <c r="BK95" s="156">
        <f>SUM(BK96:BK107)</f>
        <v>0</v>
      </c>
    </row>
    <row r="96" spans="2:65" s="1" customFormat="1" ht="16.5" customHeight="1">
      <c r="B96" s="159"/>
      <c r="C96" s="160" t="s">
        <v>80</v>
      </c>
      <c r="D96" s="160" t="s">
        <v>173</v>
      </c>
      <c r="E96" s="161" t="s">
        <v>265</v>
      </c>
      <c r="F96" s="162" t="s">
        <v>266</v>
      </c>
      <c r="G96" s="163" t="s">
        <v>267</v>
      </c>
      <c r="H96" s="164">
        <v>139.5</v>
      </c>
      <c r="I96" s="165"/>
      <c r="J96" s="165">
        <f>ROUND(I96*H96,2)</f>
        <v>0</v>
      </c>
      <c r="K96" s="162" t="s">
        <v>181</v>
      </c>
      <c r="L96" s="37"/>
      <c r="M96" s="166" t="s">
        <v>5</v>
      </c>
      <c r="N96" s="167" t="s">
        <v>41</v>
      </c>
      <c r="O96" s="168">
        <v>2.9790000000000001</v>
      </c>
      <c r="P96" s="168">
        <f>O96*H96</f>
        <v>415.57050000000004</v>
      </c>
      <c r="Q96" s="168">
        <v>0</v>
      </c>
      <c r="R96" s="168">
        <f>Q96*H96</f>
        <v>0</v>
      </c>
      <c r="S96" s="168">
        <v>0</v>
      </c>
      <c r="T96" s="169">
        <f>S96*H96</f>
        <v>0</v>
      </c>
      <c r="AR96" s="23" t="s">
        <v>177</v>
      </c>
      <c r="AT96" s="23" t="s">
        <v>173</v>
      </c>
      <c r="AU96" s="23" t="s">
        <v>80</v>
      </c>
      <c r="AY96" s="23" t="s">
        <v>170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23" t="s">
        <v>77</v>
      </c>
      <c r="BK96" s="170">
        <f>ROUND(I96*H96,2)</f>
        <v>0</v>
      </c>
      <c r="BL96" s="23" t="s">
        <v>177</v>
      </c>
      <c r="BM96" s="23" t="s">
        <v>268</v>
      </c>
    </row>
    <row r="97" spans="2:65" s="12" customFormat="1" ht="13.5">
      <c r="B97" s="171"/>
      <c r="D97" s="172" t="s">
        <v>183</v>
      </c>
      <c r="E97" s="173" t="s">
        <v>5</v>
      </c>
      <c r="F97" s="174" t="s">
        <v>473</v>
      </c>
      <c r="H97" s="175">
        <v>139.5</v>
      </c>
      <c r="L97" s="171"/>
      <c r="M97" s="176"/>
      <c r="N97" s="177"/>
      <c r="O97" s="177"/>
      <c r="P97" s="177"/>
      <c r="Q97" s="177"/>
      <c r="R97" s="177"/>
      <c r="S97" s="177"/>
      <c r="T97" s="178"/>
      <c r="AT97" s="173" t="s">
        <v>183</v>
      </c>
      <c r="AU97" s="173" t="s">
        <v>80</v>
      </c>
      <c r="AV97" s="12" t="s">
        <v>80</v>
      </c>
      <c r="AW97" s="12" t="s">
        <v>34</v>
      </c>
      <c r="AX97" s="12" t="s">
        <v>77</v>
      </c>
      <c r="AY97" s="173" t="s">
        <v>170</v>
      </c>
    </row>
    <row r="98" spans="2:65" s="1" customFormat="1" ht="16.5" customHeight="1">
      <c r="B98" s="159"/>
      <c r="C98" s="160" t="s">
        <v>107</v>
      </c>
      <c r="D98" s="160" t="s">
        <v>173</v>
      </c>
      <c r="E98" s="161" t="s">
        <v>271</v>
      </c>
      <c r="F98" s="162" t="s">
        <v>272</v>
      </c>
      <c r="G98" s="163" t="s">
        <v>176</v>
      </c>
      <c r="H98" s="164">
        <v>310</v>
      </c>
      <c r="I98" s="165"/>
      <c r="J98" s="165">
        <f>ROUND(I98*H98,2)</f>
        <v>0</v>
      </c>
      <c r="K98" s="162" t="s">
        <v>181</v>
      </c>
      <c r="L98" s="37"/>
      <c r="M98" s="166" t="s">
        <v>5</v>
      </c>
      <c r="N98" s="167" t="s">
        <v>41</v>
      </c>
      <c r="O98" s="168">
        <v>3.14</v>
      </c>
      <c r="P98" s="168">
        <f>O98*H98</f>
        <v>973.40000000000009</v>
      </c>
      <c r="Q98" s="168">
        <v>4.1739999999999999E-2</v>
      </c>
      <c r="R98" s="168">
        <f>Q98*H98</f>
        <v>12.939399999999999</v>
      </c>
      <c r="S98" s="168">
        <v>0</v>
      </c>
      <c r="T98" s="169">
        <f>S98*H98</f>
        <v>0</v>
      </c>
      <c r="AR98" s="23" t="s">
        <v>177</v>
      </c>
      <c r="AT98" s="23" t="s">
        <v>173</v>
      </c>
      <c r="AU98" s="23" t="s">
        <v>80</v>
      </c>
      <c r="AY98" s="23" t="s">
        <v>170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23" t="s">
        <v>77</v>
      </c>
      <c r="BK98" s="170">
        <f>ROUND(I98*H98,2)</f>
        <v>0</v>
      </c>
      <c r="BL98" s="23" t="s">
        <v>177</v>
      </c>
      <c r="BM98" s="23" t="s">
        <v>273</v>
      </c>
    </row>
    <row r="99" spans="2:65" s="12" customFormat="1" ht="13.5">
      <c r="B99" s="171"/>
      <c r="D99" s="172" t="s">
        <v>183</v>
      </c>
      <c r="E99" s="173" t="s">
        <v>5</v>
      </c>
      <c r="F99" s="174" t="s">
        <v>474</v>
      </c>
      <c r="H99" s="175">
        <v>310</v>
      </c>
      <c r="L99" s="171"/>
      <c r="M99" s="176"/>
      <c r="N99" s="177"/>
      <c r="O99" s="177"/>
      <c r="P99" s="177"/>
      <c r="Q99" s="177"/>
      <c r="R99" s="177"/>
      <c r="S99" s="177"/>
      <c r="T99" s="178"/>
      <c r="AT99" s="173" t="s">
        <v>183</v>
      </c>
      <c r="AU99" s="173" t="s">
        <v>80</v>
      </c>
      <c r="AV99" s="12" t="s">
        <v>80</v>
      </c>
      <c r="AW99" s="12" t="s">
        <v>34</v>
      </c>
      <c r="AX99" s="12" t="s">
        <v>77</v>
      </c>
      <c r="AY99" s="173" t="s">
        <v>170</v>
      </c>
    </row>
    <row r="100" spans="2:65" s="1" customFormat="1" ht="16.5" customHeight="1">
      <c r="B100" s="159"/>
      <c r="C100" s="160" t="s">
        <v>177</v>
      </c>
      <c r="D100" s="160" t="s">
        <v>173</v>
      </c>
      <c r="E100" s="161" t="s">
        <v>276</v>
      </c>
      <c r="F100" s="162" t="s">
        <v>277</v>
      </c>
      <c r="G100" s="163" t="s">
        <v>176</v>
      </c>
      <c r="H100" s="164">
        <v>310</v>
      </c>
      <c r="I100" s="165"/>
      <c r="J100" s="165">
        <f>ROUND(I100*H100,2)</f>
        <v>0</v>
      </c>
      <c r="K100" s="162" t="s">
        <v>181</v>
      </c>
      <c r="L100" s="37"/>
      <c r="M100" s="166" t="s">
        <v>5</v>
      </c>
      <c r="N100" s="167" t="s">
        <v>41</v>
      </c>
      <c r="O100" s="168">
        <v>0.45</v>
      </c>
      <c r="P100" s="168">
        <f>O100*H100</f>
        <v>139.5</v>
      </c>
      <c r="Q100" s="168">
        <v>2.0000000000000002E-5</v>
      </c>
      <c r="R100" s="168">
        <f>Q100*H100</f>
        <v>6.2000000000000006E-3</v>
      </c>
      <c r="S100" s="168">
        <v>0</v>
      </c>
      <c r="T100" s="169">
        <f>S100*H100</f>
        <v>0</v>
      </c>
      <c r="AR100" s="23" t="s">
        <v>177</v>
      </c>
      <c r="AT100" s="23" t="s">
        <v>173</v>
      </c>
      <c r="AU100" s="23" t="s">
        <v>80</v>
      </c>
      <c r="AY100" s="23" t="s">
        <v>170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23" t="s">
        <v>77</v>
      </c>
      <c r="BK100" s="170">
        <f>ROUND(I100*H100,2)</f>
        <v>0</v>
      </c>
      <c r="BL100" s="23" t="s">
        <v>177</v>
      </c>
      <c r="BM100" s="23" t="s">
        <v>278</v>
      </c>
    </row>
    <row r="101" spans="2:65" s="1" customFormat="1" ht="16.5" customHeight="1">
      <c r="B101" s="159"/>
      <c r="C101" s="160" t="s">
        <v>192</v>
      </c>
      <c r="D101" s="160" t="s">
        <v>173</v>
      </c>
      <c r="E101" s="161" t="s">
        <v>279</v>
      </c>
      <c r="F101" s="162" t="s">
        <v>280</v>
      </c>
      <c r="G101" s="163" t="s">
        <v>227</v>
      </c>
      <c r="H101" s="164">
        <v>27.9</v>
      </c>
      <c r="I101" s="165"/>
      <c r="J101" s="165">
        <f>ROUND(I101*H101,2)</f>
        <v>0</v>
      </c>
      <c r="K101" s="162" t="s">
        <v>181</v>
      </c>
      <c r="L101" s="37"/>
      <c r="M101" s="166" t="s">
        <v>5</v>
      </c>
      <c r="N101" s="167" t="s">
        <v>41</v>
      </c>
      <c r="O101" s="168">
        <v>47.35</v>
      </c>
      <c r="P101" s="168">
        <f>O101*H101</f>
        <v>1321.0650000000001</v>
      </c>
      <c r="Q101" s="168">
        <v>1.04877</v>
      </c>
      <c r="R101" s="168">
        <f>Q101*H101</f>
        <v>29.260682999999997</v>
      </c>
      <c r="S101" s="168">
        <v>0</v>
      </c>
      <c r="T101" s="169">
        <f>S101*H101</f>
        <v>0</v>
      </c>
      <c r="AR101" s="23" t="s">
        <v>177</v>
      </c>
      <c r="AT101" s="23" t="s">
        <v>173</v>
      </c>
      <c r="AU101" s="23" t="s">
        <v>80</v>
      </c>
      <c r="AY101" s="23" t="s">
        <v>170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23" t="s">
        <v>77</v>
      </c>
      <c r="BK101" s="170">
        <f>ROUND(I101*H101,2)</f>
        <v>0</v>
      </c>
      <c r="BL101" s="23" t="s">
        <v>177</v>
      </c>
      <c r="BM101" s="23" t="s">
        <v>281</v>
      </c>
    </row>
    <row r="102" spans="2:65" s="12" customFormat="1" ht="13.5">
      <c r="B102" s="171"/>
      <c r="D102" s="172" t="s">
        <v>183</v>
      </c>
      <c r="E102" s="173" t="s">
        <v>5</v>
      </c>
      <c r="F102" s="174" t="s">
        <v>475</v>
      </c>
      <c r="H102" s="175">
        <v>27.9</v>
      </c>
      <c r="L102" s="171"/>
      <c r="M102" s="176"/>
      <c r="N102" s="177"/>
      <c r="O102" s="177"/>
      <c r="P102" s="177"/>
      <c r="Q102" s="177"/>
      <c r="R102" s="177"/>
      <c r="S102" s="177"/>
      <c r="T102" s="178"/>
      <c r="AT102" s="173" t="s">
        <v>183</v>
      </c>
      <c r="AU102" s="173" t="s">
        <v>80</v>
      </c>
      <c r="AV102" s="12" t="s">
        <v>80</v>
      </c>
      <c r="AW102" s="12" t="s">
        <v>34</v>
      </c>
      <c r="AX102" s="12" t="s">
        <v>77</v>
      </c>
      <c r="AY102" s="173" t="s">
        <v>170</v>
      </c>
    </row>
    <row r="103" spans="2:65" s="1" customFormat="1" ht="16.5" customHeight="1">
      <c r="B103" s="159"/>
      <c r="C103" s="160" t="s">
        <v>197</v>
      </c>
      <c r="D103" s="160" t="s">
        <v>173</v>
      </c>
      <c r="E103" s="161" t="s">
        <v>284</v>
      </c>
      <c r="F103" s="162" t="s">
        <v>285</v>
      </c>
      <c r="G103" s="163" t="s">
        <v>258</v>
      </c>
      <c r="H103" s="164">
        <v>124.8</v>
      </c>
      <c r="I103" s="165"/>
      <c r="J103" s="165">
        <f>ROUND(I103*H103,2)</f>
        <v>0</v>
      </c>
      <c r="K103" s="162" t="s">
        <v>181</v>
      </c>
      <c r="L103" s="37"/>
      <c r="M103" s="166" t="s">
        <v>5</v>
      </c>
      <c r="N103" s="167" t="s">
        <v>41</v>
      </c>
      <c r="O103" s="168">
        <v>0.15</v>
      </c>
      <c r="P103" s="168">
        <f>O103*H103</f>
        <v>18.72</v>
      </c>
      <c r="Q103" s="168">
        <v>1.9000000000000001E-4</v>
      </c>
      <c r="R103" s="168">
        <f>Q103*H103</f>
        <v>2.3712E-2</v>
      </c>
      <c r="S103" s="168">
        <v>0</v>
      </c>
      <c r="T103" s="169">
        <f>S103*H103</f>
        <v>0</v>
      </c>
      <c r="AR103" s="23" t="s">
        <v>177</v>
      </c>
      <c r="AT103" s="23" t="s">
        <v>173</v>
      </c>
      <c r="AU103" s="23" t="s">
        <v>80</v>
      </c>
      <c r="AY103" s="23" t="s">
        <v>170</v>
      </c>
      <c r="BE103" s="170">
        <f>IF(N103="základní",J103,0)</f>
        <v>0</v>
      </c>
      <c r="BF103" s="170">
        <f>IF(N103="snížená",J103,0)</f>
        <v>0</v>
      </c>
      <c r="BG103" s="170">
        <f>IF(N103="zákl. přenesená",J103,0)</f>
        <v>0</v>
      </c>
      <c r="BH103" s="170">
        <f>IF(N103="sníž. přenesená",J103,0)</f>
        <v>0</v>
      </c>
      <c r="BI103" s="170">
        <f>IF(N103="nulová",J103,0)</f>
        <v>0</v>
      </c>
      <c r="BJ103" s="23" t="s">
        <v>77</v>
      </c>
      <c r="BK103" s="170">
        <f>ROUND(I103*H103,2)</f>
        <v>0</v>
      </c>
      <c r="BL103" s="23" t="s">
        <v>177</v>
      </c>
      <c r="BM103" s="23" t="s">
        <v>476</v>
      </c>
    </row>
    <row r="104" spans="2:65" s="12" customFormat="1" ht="13.5">
      <c r="B104" s="171"/>
      <c r="D104" s="172" t="s">
        <v>183</v>
      </c>
      <c r="E104" s="173" t="s">
        <v>5</v>
      </c>
      <c r="F104" s="174" t="s">
        <v>477</v>
      </c>
      <c r="H104" s="175">
        <v>124.8</v>
      </c>
      <c r="L104" s="171"/>
      <c r="M104" s="176"/>
      <c r="N104" s="177"/>
      <c r="O104" s="177"/>
      <c r="P104" s="177"/>
      <c r="Q104" s="177"/>
      <c r="R104" s="177"/>
      <c r="S104" s="177"/>
      <c r="T104" s="178"/>
      <c r="AT104" s="173" t="s">
        <v>183</v>
      </c>
      <c r="AU104" s="173" t="s">
        <v>80</v>
      </c>
      <c r="AV104" s="12" t="s">
        <v>80</v>
      </c>
      <c r="AW104" s="12" t="s">
        <v>34</v>
      </c>
      <c r="AX104" s="12" t="s">
        <v>77</v>
      </c>
      <c r="AY104" s="173" t="s">
        <v>170</v>
      </c>
    </row>
    <row r="105" spans="2:65" s="1" customFormat="1" ht="16.5" customHeight="1">
      <c r="B105" s="159"/>
      <c r="C105" s="191" t="s">
        <v>204</v>
      </c>
      <c r="D105" s="191" t="s">
        <v>289</v>
      </c>
      <c r="E105" s="192" t="s">
        <v>290</v>
      </c>
      <c r="F105" s="193" t="s">
        <v>291</v>
      </c>
      <c r="G105" s="194" t="s">
        <v>176</v>
      </c>
      <c r="H105" s="195">
        <v>26</v>
      </c>
      <c r="I105" s="196"/>
      <c r="J105" s="196">
        <f>ROUND(I105*H105,2)</f>
        <v>0</v>
      </c>
      <c r="K105" s="193" t="s">
        <v>181</v>
      </c>
      <c r="L105" s="197"/>
      <c r="M105" s="198" t="s">
        <v>5</v>
      </c>
      <c r="N105" s="199" t="s">
        <v>41</v>
      </c>
      <c r="O105" s="168">
        <v>0</v>
      </c>
      <c r="P105" s="168">
        <f>O105*H105</f>
        <v>0</v>
      </c>
      <c r="Q105" s="168">
        <v>1.4999999999999999E-4</v>
      </c>
      <c r="R105" s="168">
        <f>Q105*H105</f>
        <v>3.8999999999999998E-3</v>
      </c>
      <c r="S105" s="168">
        <v>0</v>
      </c>
      <c r="T105" s="169">
        <f>S105*H105</f>
        <v>0</v>
      </c>
      <c r="AR105" s="23" t="s">
        <v>209</v>
      </c>
      <c r="AT105" s="23" t="s">
        <v>289</v>
      </c>
      <c r="AU105" s="23" t="s">
        <v>80</v>
      </c>
      <c r="AY105" s="23" t="s">
        <v>170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23" t="s">
        <v>77</v>
      </c>
      <c r="BK105" s="170">
        <f>ROUND(I105*H105,2)</f>
        <v>0</v>
      </c>
      <c r="BL105" s="23" t="s">
        <v>177</v>
      </c>
      <c r="BM105" s="23" t="s">
        <v>478</v>
      </c>
    </row>
    <row r="106" spans="2:65" s="1" customFormat="1" ht="27">
      <c r="B106" s="37"/>
      <c r="D106" s="172" t="s">
        <v>234</v>
      </c>
      <c r="F106" s="186" t="s">
        <v>293</v>
      </c>
      <c r="L106" s="37"/>
      <c r="M106" s="187"/>
      <c r="N106" s="38"/>
      <c r="O106" s="38"/>
      <c r="P106" s="38"/>
      <c r="Q106" s="38"/>
      <c r="R106" s="38"/>
      <c r="S106" s="38"/>
      <c r="T106" s="66"/>
      <c r="AT106" s="23" t="s">
        <v>234</v>
      </c>
      <c r="AU106" s="23" t="s">
        <v>80</v>
      </c>
    </row>
    <row r="107" spans="2:65" s="12" customFormat="1" ht="13.5">
      <c r="B107" s="171"/>
      <c r="D107" s="172" t="s">
        <v>183</v>
      </c>
      <c r="E107" s="173" t="s">
        <v>5</v>
      </c>
      <c r="F107" s="174" t="s">
        <v>479</v>
      </c>
      <c r="H107" s="175">
        <v>26</v>
      </c>
      <c r="L107" s="171"/>
      <c r="M107" s="176"/>
      <c r="N107" s="177"/>
      <c r="O107" s="177"/>
      <c r="P107" s="177"/>
      <c r="Q107" s="177"/>
      <c r="R107" s="177"/>
      <c r="S107" s="177"/>
      <c r="T107" s="178"/>
      <c r="AT107" s="173" t="s">
        <v>183</v>
      </c>
      <c r="AU107" s="173" t="s">
        <v>80</v>
      </c>
      <c r="AV107" s="12" t="s">
        <v>80</v>
      </c>
      <c r="AW107" s="12" t="s">
        <v>34</v>
      </c>
      <c r="AX107" s="12" t="s">
        <v>77</v>
      </c>
      <c r="AY107" s="173" t="s">
        <v>170</v>
      </c>
    </row>
    <row r="108" spans="2:65" s="11" customFormat="1" ht="29.85" customHeight="1">
      <c r="B108" s="147"/>
      <c r="D108" s="148" t="s">
        <v>69</v>
      </c>
      <c r="E108" s="157" t="s">
        <v>192</v>
      </c>
      <c r="F108" s="157" t="s">
        <v>300</v>
      </c>
      <c r="J108" s="158">
        <f>BK108</f>
        <v>0</v>
      </c>
      <c r="L108" s="147"/>
      <c r="M108" s="151"/>
      <c r="N108" s="152"/>
      <c r="O108" s="152"/>
      <c r="P108" s="153">
        <f>SUM(P109:P112)</f>
        <v>270.01</v>
      </c>
      <c r="Q108" s="152"/>
      <c r="R108" s="153">
        <f>SUM(R109:R112)</f>
        <v>79.41579999999999</v>
      </c>
      <c r="S108" s="152"/>
      <c r="T108" s="154">
        <f>SUM(T109:T112)</f>
        <v>0</v>
      </c>
      <c r="AR108" s="148" t="s">
        <v>77</v>
      </c>
      <c r="AT108" s="155" t="s">
        <v>69</v>
      </c>
      <c r="AU108" s="155" t="s">
        <v>77</v>
      </c>
      <c r="AY108" s="148" t="s">
        <v>170</v>
      </c>
      <c r="BK108" s="156">
        <f>SUM(BK109:BK112)</f>
        <v>0</v>
      </c>
    </row>
    <row r="109" spans="2:65" s="1" customFormat="1" ht="25.5" customHeight="1">
      <c r="B109" s="159"/>
      <c r="C109" s="160" t="s">
        <v>209</v>
      </c>
      <c r="D109" s="160" t="s">
        <v>173</v>
      </c>
      <c r="E109" s="161" t="s">
        <v>301</v>
      </c>
      <c r="F109" s="162" t="s">
        <v>302</v>
      </c>
      <c r="G109" s="163" t="s">
        <v>176</v>
      </c>
      <c r="H109" s="164">
        <v>310</v>
      </c>
      <c r="I109" s="165"/>
      <c r="J109" s="165">
        <f>ROUND(I109*H109,2)</f>
        <v>0</v>
      </c>
      <c r="K109" s="162" t="s">
        <v>181</v>
      </c>
      <c r="L109" s="37"/>
      <c r="M109" s="166" t="s">
        <v>5</v>
      </c>
      <c r="N109" s="167" t="s">
        <v>41</v>
      </c>
      <c r="O109" s="168">
        <v>7.0000000000000007E-2</v>
      </c>
      <c r="P109" s="168">
        <f>O109*H109</f>
        <v>21.700000000000003</v>
      </c>
      <c r="Q109" s="168">
        <v>0.15826000000000001</v>
      </c>
      <c r="R109" s="168">
        <f>Q109*H109</f>
        <v>49.060600000000001</v>
      </c>
      <c r="S109" s="168">
        <v>0</v>
      </c>
      <c r="T109" s="169">
        <f>S109*H109</f>
        <v>0</v>
      </c>
      <c r="AR109" s="23" t="s">
        <v>177</v>
      </c>
      <c r="AT109" s="23" t="s">
        <v>173</v>
      </c>
      <c r="AU109" s="23" t="s">
        <v>80</v>
      </c>
      <c r="AY109" s="23" t="s">
        <v>170</v>
      </c>
      <c r="BE109" s="170">
        <f>IF(N109="základní",J109,0)</f>
        <v>0</v>
      </c>
      <c r="BF109" s="170">
        <f>IF(N109="snížená",J109,0)</f>
        <v>0</v>
      </c>
      <c r="BG109" s="170">
        <f>IF(N109="zákl. přenesená",J109,0)</f>
        <v>0</v>
      </c>
      <c r="BH109" s="170">
        <f>IF(N109="sníž. přenesená",J109,0)</f>
        <v>0</v>
      </c>
      <c r="BI109" s="170">
        <f>IF(N109="nulová",J109,0)</f>
        <v>0</v>
      </c>
      <c r="BJ109" s="23" t="s">
        <v>77</v>
      </c>
      <c r="BK109" s="170">
        <f>ROUND(I109*H109,2)</f>
        <v>0</v>
      </c>
      <c r="BL109" s="23" t="s">
        <v>177</v>
      </c>
      <c r="BM109" s="23" t="s">
        <v>480</v>
      </c>
    </row>
    <row r="110" spans="2:65" s="12" customFormat="1" ht="13.5">
      <c r="B110" s="171"/>
      <c r="D110" s="172" t="s">
        <v>183</v>
      </c>
      <c r="E110" s="173" t="s">
        <v>5</v>
      </c>
      <c r="F110" s="174" t="s">
        <v>481</v>
      </c>
      <c r="H110" s="175">
        <v>310</v>
      </c>
      <c r="L110" s="171"/>
      <c r="M110" s="176"/>
      <c r="N110" s="177"/>
      <c r="O110" s="177"/>
      <c r="P110" s="177"/>
      <c r="Q110" s="177"/>
      <c r="R110" s="177"/>
      <c r="S110" s="177"/>
      <c r="T110" s="178"/>
      <c r="AT110" s="173" t="s">
        <v>183</v>
      </c>
      <c r="AU110" s="173" t="s">
        <v>80</v>
      </c>
      <c r="AV110" s="12" t="s">
        <v>80</v>
      </c>
      <c r="AW110" s="12" t="s">
        <v>34</v>
      </c>
      <c r="AX110" s="12" t="s">
        <v>77</v>
      </c>
      <c r="AY110" s="173" t="s">
        <v>170</v>
      </c>
    </row>
    <row r="111" spans="2:65" s="1" customFormat="1" ht="25.5" customHeight="1">
      <c r="B111" s="159"/>
      <c r="C111" s="160" t="s">
        <v>171</v>
      </c>
      <c r="D111" s="160" t="s">
        <v>173</v>
      </c>
      <c r="E111" s="161" t="s">
        <v>306</v>
      </c>
      <c r="F111" s="162" t="s">
        <v>307</v>
      </c>
      <c r="G111" s="163" t="s">
        <v>176</v>
      </c>
      <c r="H111" s="164">
        <v>310</v>
      </c>
      <c r="I111" s="165"/>
      <c r="J111" s="165">
        <f>ROUND(I111*H111,2)</f>
        <v>0</v>
      </c>
      <c r="K111" s="162" t="s">
        <v>181</v>
      </c>
      <c r="L111" s="37"/>
      <c r="M111" s="166" t="s">
        <v>5</v>
      </c>
      <c r="N111" s="167" t="s">
        <v>41</v>
      </c>
      <c r="O111" s="168">
        <v>0.71</v>
      </c>
      <c r="P111" s="168">
        <f>O111*H111</f>
        <v>220.1</v>
      </c>
      <c r="Q111" s="168">
        <v>9.7919999999999993E-2</v>
      </c>
      <c r="R111" s="168">
        <f>Q111*H111</f>
        <v>30.355199999999996</v>
      </c>
      <c r="S111" s="168">
        <v>0</v>
      </c>
      <c r="T111" s="169">
        <f>S111*H111</f>
        <v>0</v>
      </c>
      <c r="AR111" s="23" t="s">
        <v>177</v>
      </c>
      <c r="AT111" s="23" t="s">
        <v>173</v>
      </c>
      <c r="AU111" s="23" t="s">
        <v>80</v>
      </c>
      <c r="AY111" s="23" t="s">
        <v>170</v>
      </c>
      <c r="BE111" s="170">
        <f>IF(N111="základní",J111,0)</f>
        <v>0</v>
      </c>
      <c r="BF111" s="170">
        <f>IF(N111="snížená",J111,0)</f>
        <v>0</v>
      </c>
      <c r="BG111" s="170">
        <f>IF(N111="zákl. přenesená",J111,0)</f>
        <v>0</v>
      </c>
      <c r="BH111" s="170">
        <f>IF(N111="sníž. přenesená",J111,0)</f>
        <v>0</v>
      </c>
      <c r="BI111" s="170">
        <f>IF(N111="nulová",J111,0)</f>
        <v>0</v>
      </c>
      <c r="BJ111" s="23" t="s">
        <v>77</v>
      </c>
      <c r="BK111" s="170">
        <f>ROUND(I111*H111,2)</f>
        <v>0</v>
      </c>
      <c r="BL111" s="23" t="s">
        <v>177</v>
      </c>
      <c r="BM111" s="23" t="s">
        <v>308</v>
      </c>
    </row>
    <row r="112" spans="2:65" s="1" customFormat="1" ht="16.5" customHeight="1">
      <c r="B112" s="159"/>
      <c r="C112" s="160" t="s">
        <v>218</v>
      </c>
      <c r="D112" s="160" t="s">
        <v>173</v>
      </c>
      <c r="E112" s="161" t="s">
        <v>309</v>
      </c>
      <c r="F112" s="162" t="s">
        <v>310</v>
      </c>
      <c r="G112" s="163" t="s">
        <v>176</v>
      </c>
      <c r="H112" s="164">
        <v>310</v>
      </c>
      <c r="I112" s="165"/>
      <c r="J112" s="165">
        <f>ROUND(I112*H112,2)</f>
        <v>0</v>
      </c>
      <c r="K112" s="162" t="s">
        <v>181</v>
      </c>
      <c r="L112" s="37"/>
      <c r="M112" s="166" t="s">
        <v>5</v>
      </c>
      <c r="N112" s="167" t="s">
        <v>41</v>
      </c>
      <c r="O112" s="168">
        <v>9.0999999999999998E-2</v>
      </c>
      <c r="P112" s="168">
        <f>O112*H112</f>
        <v>28.21</v>
      </c>
      <c r="Q112" s="168">
        <v>0</v>
      </c>
      <c r="R112" s="168">
        <f>Q112*H112</f>
        <v>0</v>
      </c>
      <c r="S112" s="168">
        <v>0</v>
      </c>
      <c r="T112" s="169">
        <f>S112*H112</f>
        <v>0</v>
      </c>
      <c r="AR112" s="23" t="s">
        <v>177</v>
      </c>
      <c r="AT112" s="23" t="s">
        <v>173</v>
      </c>
      <c r="AU112" s="23" t="s">
        <v>80</v>
      </c>
      <c r="AY112" s="23" t="s">
        <v>170</v>
      </c>
      <c r="BE112" s="170">
        <f>IF(N112="základní",J112,0)</f>
        <v>0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23" t="s">
        <v>77</v>
      </c>
      <c r="BK112" s="170">
        <f>ROUND(I112*H112,2)</f>
        <v>0</v>
      </c>
      <c r="BL112" s="23" t="s">
        <v>177</v>
      </c>
      <c r="BM112" s="23" t="s">
        <v>482</v>
      </c>
    </row>
    <row r="113" spans="2:65" s="11" customFormat="1" ht="29.85" customHeight="1">
      <c r="B113" s="147"/>
      <c r="D113" s="148" t="s">
        <v>69</v>
      </c>
      <c r="E113" s="157" t="s">
        <v>171</v>
      </c>
      <c r="F113" s="157" t="s">
        <v>172</v>
      </c>
      <c r="J113" s="158">
        <f>BK113</f>
        <v>0</v>
      </c>
      <c r="L113" s="147"/>
      <c r="M113" s="151"/>
      <c r="N113" s="152"/>
      <c r="O113" s="152"/>
      <c r="P113" s="153">
        <f>SUM(P114:P130)</f>
        <v>4469.7129999999997</v>
      </c>
      <c r="Q113" s="152"/>
      <c r="R113" s="153">
        <f>SUM(R114:R130)</f>
        <v>143.88499500000003</v>
      </c>
      <c r="S113" s="152"/>
      <c r="T113" s="154">
        <f>SUM(T114:T130)</f>
        <v>374.15000000000003</v>
      </c>
      <c r="AR113" s="148" t="s">
        <v>77</v>
      </c>
      <c r="AT113" s="155" t="s">
        <v>69</v>
      </c>
      <c r="AU113" s="155" t="s">
        <v>77</v>
      </c>
      <c r="AY113" s="148" t="s">
        <v>170</v>
      </c>
      <c r="BK113" s="156">
        <f>SUM(BK114:BK130)</f>
        <v>0</v>
      </c>
    </row>
    <row r="114" spans="2:65" s="1" customFormat="1" ht="25.5" customHeight="1">
      <c r="B114" s="159"/>
      <c r="C114" s="160" t="s">
        <v>224</v>
      </c>
      <c r="D114" s="160" t="s">
        <v>173</v>
      </c>
      <c r="E114" s="161" t="s">
        <v>322</v>
      </c>
      <c r="F114" s="162" t="s">
        <v>323</v>
      </c>
      <c r="G114" s="163" t="s">
        <v>258</v>
      </c>
      <c r="H114" s="164">
        <v>320</v>
      </c>
      <c r="I114" s="165"/>
      <c r="J114" s="165">
        <f>ROUND(I114*H114,2)</f>
        <v>0</v>
      </c>
      <c r="K114" s="162" t="s">
        <v>181</v>
      </c>
      <c r="L114" s="37"/>
      <c r="M114" s="166" t="s">
        <v>5</v>
      </c>
      <c r="N114" s="167" t="s">
        <v>41</v>
      </c>
      <c r="O114" s="168">
        <v>0.439</v>
      </c>
      <c r="P114" s="168">
        <f>O114*H114</f>
        <v>140.47999999999999</v>
      </c>
      <c r="Q114" s="168">
        <v>5.1049999999999998E-2</v>
      </c>
      <c r="R114" s="168">
        <f>Q114*H114</f>
        <v>16.335999999999999</v>
      </c>
      <c r="S114" s="168">
        <v>0</v>
      </c>
      <c r="T114" s="169">
        <f>S114*H114</f>
        <v>0</v>
      </c>
      <c r="AR114" s="23" t="s">
        <v>177</v>
      </c>
      <c r="AT114" s="23" t="s">
        <v>173</v>
      </c>
      <c r="AU114" s="23" t="s">
        <v>80</v>
      </c>
      <c r="AY114" s="23" t="s">
        <v>170</v>
      </c>
      <c r="BE114" s="170">
        <f>IF(N114="základní",J114,0)</f>
        <v>0</v>
      </c>
      <c r="BF114" s="170">
        <f>IF(N114="snížená",J114,0)</f>
        <v>0</v>
      </c>
      <c r="BG114" s="170">
        <f>IF(N114="zákl. přenesená",J114,0)</f>
        <v>0</v>
      </c>
      <c r="BH114" s="170">
        <f>IF(N114="sníž. přenesená",J114,0)</f>
        <v>0</v>
      </c>
      <c r="BI114" s="170">
        <f>IF(N114="nulová",J114,0)</f>
        <v>0</v>
      </c>
      <c r="BJ114" s="23" t="s">
        <v>77</v>
      </c>
      <c r="BK114" s="170">
        <f>ROUND(I114*H114,2)</f>
        <v>0</v>
      </c>
      <c r="BL114" s="23" t="s">
        <v>177</v>
      </c>
      <c r="BM114" s="23" t="s">
        <v>324</v>
      </c>
    </row>
    <row r="115" spans="2:65" s="1" customFormat="1" ht="25.5" customHeight="1">
      <c r="B115" s="159"/>
      <c r="C115" s="160" t="s">
        <v>230</v>
      </c>
      <c r="D115" s="160" t="s">
        <v>173</v>
      </c>
      <c r="E115" s="161" t="s">
        <v>326</v>
      </c>
      <c r="F115" s="162" t="s">
        <v>327</v>
      </c>
      <c r="G115" s="163" t="s">
        <v>258</v>
      </c>
      <c r="H115" s="164">
        <v>650</v>
      </c>
      <c r="I115" s="165"/>
      <c r="J115" s="165">
        <f>ROUND(I115*H115,2)</f>
        <v>0</v>
      </c>
      <c r="K115" s="162" t="s">
        <v>181</v>
      </c>
      <c r="L115" s="37"/>
      <c r="M115" s="166" t="s">
        <v>5</v>
      </c>
      <c r="N115" s="167" t="s">
        <v>41</v>
      </c>
      <c r="O115" s="168">
        <v>0.25700000000000001</v>
      </c>
      <c r="P115" s="168">
        <f>O115*H115</f>
        <v>167.05</v>
      </c>
      <c r="Q115" s="168">
        <v>3.4000000000000002E-4</v>
      </c>
      <c r="R115" s="168">
        <f>Q115*H115</f>
        <v>0.22100000000000003</v>
      </c>
      <c r="S115" s="168">
        <v>0</v>
      </c>
      <c r="T115" s="169">
        <f>S115*H115</f>
        <v>0</v>
      </c>
      <c r="AR115" s="23" t="s">
        <v>177</v>
      </c>
      <c r="AT115" s="23" t="s">
        <v>173</v>
      </c>
      <c r="AU115" s="23" t="s">
        <v>80</v>
      </c>
      <c r="AY115" s="23" t="s">
        <v>170</v>
      </c>
      <c r="BE115" s="170">
        <f>IF(N115="základní",J115,0)</f>
        <v>0</v>
      </c>
      <c r="BF115" s="170">
        <f>IF(N115="snížená",J115,0)</f>
        <v>0</v>
      </c>
      <c r="BG115" s="170">
        <f>IF(N115="zákl. přenesená",J115,0)</f>
        <v>0</v>
      </c>
      <c r="BH115" s="170">
        <f>IF(N115="sníž. přenesená",J115,0)</f>
        <v>0</v>
      </c>
      <c r="BI115" s="170">
        <f>IF(N115="nulová",J115,0)</f>
        <v>0</v>
      </c>
      <c r="BJ115" s="23" t="s">
        <v>77</v>
      </c>
      <c r="BK115" s="170">
        <f>ROUND(I115*H115,2)</f>
        <v>0</v>
      </c>
      <c r="BL115" s="23" t="s">
        <v>177</v>
      </c>
      <c r="BM115" s="23" t="s">
        <v>328</v>
      </c>
    </row>
    <row r="116" spans="2:65" s="12" customFormat="1" ht="13.5">
      <c r="B116" s="171"/>
      <c r="D116" s="172" t="s">
        <v>183</v>
      </c>
      <c r="E116" s="173" t="s">
        <v>5</v>
      </c>
      <c r="F116" s="174" t="s">
        <v>483</v>
      </c>
      <c r="H116" s="175">
        <v>650</v>
      </c>
      <c r="L116" s="171"/>
      <c r="M116" s="176"/>
      <c r="N116" s="177"/>
      <c r="O116" s="177"/>
      <c r="P116" s="177"/>
      <c r="Q116" s="177"/>
      <c r="R116" s="177"/>
      <c r="S116" s="177"/>
      <c r="T116" s="178"/>
      <c r="AT116" s="173" t="s">
        <v>183</v>
      </c>
      <c r="AU116" s="173" t="s">
        <v>80</v>
      </c>
      <c r="AV116" s="12" t="s">
        <v>80</v>
      </c>
      <c r="AW116" s="12" t="s">
        <v>34</v>
      </c>
      <c r="AX116" s="12" t="s">
        <v>77</v>
      </c>
      <c r="AY116" s="173" t="s">
        <v>170</v>
      </c>
    </row>
    <row r="117" spans="2:65" s="1" customFormat="1" ht="16.5" customHeight="1">
      <c r="B117" s="159"/>
      <c r="C117" s="160" t="s">
        <v>237</v>
      </c>
      <c r="D117" s="160" t="s">
        <v>173</v>
      </c>
      <c r="E117" s="161" t="s">
        <v>331</v>
      </c>
      <c r="F117" s="162" t="s">
        <v>332</v>
      </c>
      <c r="G117" s="163" t="s">
        <v>258</v>
      </c>
      <c r="H117" s="164">
        <v>250</v>
      </c>
      <c r="I117" s="165"/>
      <c r="J117" s="165">
        <f>ROUND(I117*H117,2)</f>
        <v>0</v>
      </c>
      <c r="K117" s="162" t="s">
        <v>5</v>
      </c>
      <c r="L117" s="37"/>
      <c r="M117" s="166" t="s">
        <v>5</v>
      </c>
      <c r="N117" s="167" t="s">
        <v>41</v>
      </c>
      <c r="O117" s="168">
        <v>0.35499999999999998</v>
      </c>
      <c r="P117" s="168">
        <f>O117*H117</f>
        <v>88.75</v>
      </c>
      <c r="Q117" s="168">
        <v>0.43819000000000002</v>
      </c>
      <c r="R117" s="168">
        <f>Q117*H117</f>
        <v>109.5475</v>
      </c>
      <c r="S117" s="168">
        <v>0</v>
      </c>
      <c r="T117" s="169">
        <f>S117*H117</f>
        <v>0</v>
      </c>
      <c r="AR117" s="23" t="s">
        <v>177</v>
      </c>
      <c r="AT117" s="23" t="s">
        <v>173</v>
      </c>
      <c r="AU117" s="23" t="s">
        <v>80</v>
      </c>
      <c r="AY117" s="23" t="s">
        <v>170</v>
      </c>
      <c r="BE117" s="170">
        <f>IF(N117="základní",J117,0)</f>
        <v>0</v>
      </c>
      <c r="BF117" s="170">
        <f>IF(N117="snížená",J117,0)</f>
        <v>0</v>
      </c>
      <c r="BG117" s="170">
        <f>IF(N117="zákl. přenesená",J117,0)</f>
        <v>0</v>
      </c>
      <c r="BH117" s="170">
        <f>IF(N117="sníž. přenesená",J117,0)</f>
        <v>0</v>
      </c>
      <c r="BI117" s="170">
        <f>IF(N117="nulová",J117,0)</f>
        <v>0</v>
      </c>
      <c r="BJ117" s="23" t="s">
        <v>77</v>
      </c>
      <c r="BK117" s="170">
        <f>ROUND(I117*H117,2)</f>
        <v>0</v>
      </c>
      <c r="BL117" s="23" t="s">
        <v>177</v>
      </c>
      <c r="BM117" s="23" t="s">
        <v>333</v>
      </c>
    </row>
    <row r="118" spans="2:65" s="1" customFormat="1" ht="16.5" customHeight="1">
      <c r="B118" s="159"/>
      <c r="C118" s="160" t="s">
        <v>313</v>
      </c>
      <c r="D118" s="160" t="s">
        <v>173</v>
      </c>
      <c r="E118" s="161" t="s">
        <v>484</v>
      </c>
      <c r="F118" s="162" t="s">
        <v>485</v>
      </c>
      <c r="G118" s="163" t="s">
        <v>356</v>
      </c>
      <c r="H118" s="164">
        <v>25</v>
      </c>
      <c r="I118" s="165"/>
      <c r="J118" s="165">
        <f>ROUND(I118*H118,2)</f>
        <v>0</v>
      </c>
      <c r="K118" s="162" t="s">
        <v>5</v>
      </c>
      <c r="L118" s="37"/>
      <c r="M118" s="166" t="s">
        <v>5</v>
      </c>
      <c r="N118" s="167" t="s">
        <v>41</v>
      </c>
      <c r="O118" s="168">
        <v>0.42</v>
      </c>
      <c r="P118" s="168">
        <f>O118*H118</f>
        <v>10.5</v>
      </c>
      <c r="Q118" s="168">
        <v>0</v>
      </c>
      <c r="R118" s="168">
        <f>Q118*H118</f>
        <v>0</v>
      </c>
      <c r="S118" s="168">
        <v>0</v>
      </c>
      <c r="T118" s="169">
        <f>S118*H118</f>
        <v>0</v>
      </c>
      <c r="AR118" s="23" t="s">
        <v>177</v>
      </c>
      <c r="AT118" s="23" t="s">
        <v>173</v>
      </c>
      <c r="AU118" s="23" t="s">
        <v>80</v>
      </c>
      <c r="AY118" s="23" t="s">
        <v>170</v>
      </c>
      <c r="BE118" s="170">
        <f>IF(N118="základní",J118,0)</f>
        <v>0</v>
      </c>
      <c r="BF118" s="170">
        <f>IF(N118="snížená",J118,0)</f>
        <v>0</v>
      </c>
      <c r="BG118" s="170">
        <f>IF(N118="zákl. přenesená",J118,0)</f>
        <v>0</v>
      </c>
      <c r="BH118" s="170">
        <f>IF(N118="sníž. přenesená",J118,0)</f>
        <v>0</v>
      </c>
      <c r="BI118" s="170">
        <f>IF(N118="nulová",J118,0)</f>
        <v>0</v>
      </c>
      <c r="BJ118" s="23" t="s">
        <v>77</v>
      </c>
      <c r="BK118" s="170">
        <f>ROUND(I118*H118,2)</f>
        <v>0</v>
      </c>
      <c r="BL118" s="23" t="s">
        <v>177</v>
      </c>
      <c r="BM118" s="23" t="s">
        <v>486</v>
      </c>
    </row>
    <row r="119" spans="2:65" s="12" customFormat="1" ht="13.5">
      <c r="B119" s="171"/>
      <c r="D119" s="172" t="s">
        <v>183</v>
      </c>
      <c r="E119" s="173" t="s">
        <v>5</v>
      </c>
      <c r="F119" s="174" t="s">
        <v>487</v>
      </c>
      <c r="H119" s="175">
        <v>25</v>
      </c>
      <c r="L119" s="171"/>
      <c r="M119" s="176"/>
      <c r="N119" s="177"/>
      <c r="O119" s="177"/>
      <c r="P119" s="177"/>
      <c r="Q119" s="177"/>
      <c r="R119" s="177"/>
      <c r="S119" s="177"/>
      <c r="T119" s="178"/>
      <c r="AT119" s="173" t="s">
        <v>183</v>
      </c>
      <c r="AU119" s="173" t="s">
        <v>80</v>
      </c>
      <c r="AV119" s="12" t="s">
        <v>80</v>
      </c>
      <c r="AW119" s="12" t="s">
        <v>34</v>
      </c>
      <c r="AX119" s="12" t="s">
        <v>77</v>
      </c>
      <c r="AY119" s="173" t="s">
        <v>170</v>
      </c>
    </row>
    <row r="120" spans="2:65" s="1" customFormat="1" ht="16.5" customHeight="1">
      <c r="B120" s="159"/>
      <c r="C120" s="160" t="s">
        <v>11</v>
      </c>
      <c r="D120" s="160" t="s">
        <v>173</v>
      </c>
      <c r="E120" s="161" t="s">
        <v>335</v>
      </c>
      <c r="F120" s="162" t="s">
        <v>336</v>
      </c>
      <c r="G120" s="163" t="s">
        <v>267</v>
      </c>
      <c r="H120" s="164">
        <v>139.5</v>
      </c>
      <c r="I120" s="165"/>
      <c r="J120" s="165">
        <f>ROUND(I120*H120,2)</f>
        <v>0</v>
      </c>
      <c r="K120" s="162" t="s">
        <v>181</v>
      </c>
      <c r="L120" s="37"/>
      <c r="M120" s="166" t="s">
        <v>5</v>
      </c>
      <c r="N120" s="167" t="s">
        <v>41</v>
      </c>
      <c r="O120" s="168">
        <v>16.373999999999999</v>
      </c>
      <c r="P120" s="168">
        <f>O120*H120</f>
        <v>2284.1729999999998</v>
      </c>
      <c r="Q120" s="168">
        <v>0.12171</v>
      </c>
      <c r="R120" s="168">
        <f>Q120*H120</f>
        <v>16.978545</v>
      </c>
      <c r="S120" s="168">
        <v>2.4</v>
      </c>
      <c r="T120" s="169">
        <f>S120*H120</f>
        <v>334.8</v>
      </c>
      <c r="AR120" s="23" t="s">
        <v>177</v>
      </c>
      <c r="AT120" s="23" t="s">
        <v>173</v>
      </c>
      <c r="AU120" s="23" t="s">
        <v>80</v>
      </c>
      <c r="AY120" s="23" t="s">
        <v>170</v>
      </c>
      <c r="BE120" s="170">
        <f>IF(N120="základní",J120,0)</f>
        <v>0</v>
      </c>
      <c r="BF120" s="170">
        <f>IF(N120="snížená",J120,0)</f>
        <v>0</v>
      </c>
      <c r="BG120" s="170">
        <f>IF(N120="zákl. přenesená",J120,0)</f>
        <v>0</v>
      </c>
      <c r="BH120" s="170">
        <f>IF(N120="sníž. přenesená",J120,0)</f>
        <v>0</v>
      </c>
      <c r="BI120" s="170">
        <f>IF(N120="nulová",J120,0)</f>
        <v>0</v>
      </c>
      <c r="BJ120" s="23" t="s">
        <v>77</v>
      </c>
      <c r="BK120" s="170">
        <f>ROUND(I120*H120,2)</f>
        <v>0</v>
      </c>
      <c r="BL120" s="23" t="s">
        <v>177</v>
      </c>
      <c r="BM120" s="23" t="s">
        <v>337</v>
      </c>
    </row>
    <row r="121" spans="2:65" s="12" customFormat="1" ht="13.5">
      <c r="B121" s="171"/>
      <c r="D121" s="172" t="s">
        <v>183</v>
      </c>
      <c r="E121" s="173" t="s">
        <v>5</v>
      </c>
      <c r="F121" s="174" t="s">
        <v>488</v>
      </c>
      <c r="H121" s="175">
        <v>139.5</v>
      </c>
      <c r="L121" s="171"/>
      <c r="M121" s="176"/>
      <c r="N121" s="177"/>
      <c r="O121" s="177"/>
      <c r="P121" s="177"/>
      <c r="Q121" s="177"/>
      <c r="R121" s="177"/>
      <c r="S121" s="177"/>
      <c r="T121" s="178"/>
      <c r="AT121" s="173" t="s">
        <v>183</v>
      </c>
      <c r="AU121" s="173" t="s">
        <v>80</v>
      </c>
      <c r="AV121" s="12" t="s">
        <v>80</v>
      </c>
      <c r="AW121" s="12" t="s">
        <v>34</v>
      </c>
      <c r="AX121" s="12" t="s">
        <v>77</v>
      </c>
      <c r="AY121" s="173" t="s">
        <v>170</v>
      </c>
    </row>
    <row r="122" spans="2:65" s="1" customFormat="1" ht="16.5" customHeight="1">
      <c r="B122" s="159"/>
      <c r="C122" s="160" t="s">
        <v>321</v>
      </c>
      <c r="D122" s="160" t="s">
        <v>173</v>
      </c>
      <c r="E122" s="161" t="s">
        <v>341</v>
      </c>
      <c r="F122" s="162" t="s">
        <v>342</v>
      </c>
      <c r="G122" s="163" t="s">
        <v>343</v>
      </c>
      <c r="H122" s="164">
        <v>15500</v>
      </c>
      <c r="I122" s="165"/>
      <c r="J122" s="165">
        <f>ROUND(I122*H122,2)</f>
        <v>0</v>
      </c>
      <c r="K122" s="162" t="s">
        <v>181</v>
      </c>
      <c r="L122" s="37"/>
      <c r="M122" s="166" t="s">
        <v>5</v>
      </c>
      <c r="N122" s="167" t="s">
        <v>41</v>
      </c>
      <c r="O122" s="168">
        <v>5.2999999999999999E-2</v>
      </c>
      <c r="P122" s="168">
        <f>O122*H122</f>
        <v>821.5</v>
      </c>
      <c r="Q122" s="168">
        <v>0</v>
      </c>
      <c r="R122" s="168">
        <f>Q122*H122</f>
        <v>0</v>
      </c>
      <c r="S122" s="168">
        <v>1E-3</v>
      </c>
      <c r="T122" s="169">
        <f>S122*H122</f>
        <v>15.5</v>
      </c>
      <c r="AR122" s="23" t="s">
        <v>177</v>
      </c>
      <c r="AT122" s="23" t="s">
        <v>173</v>
      </c>
      <c r="AU122" s="23" t="s">
        <v>80</v>
      </c>
      <c r="AY122" s="23" t="s">
        <v>170</v>
      </c>
      <c r="BE122" s="170">
        <f>IF(N122="základní",J122,0)</f>
        <v>0</v>
      </c>
      <c r="BF122" s="170">
        <f>IF(N122="snížená",J122,0)</f>
        <v>0</v>
      </c>
      <c r="BG122" s="170">
        <f>IF(N122="zákl. přenesená",J122,0)</f>
        <v>0</v>
      </c>
      <c r="BH122" s="170">
        <f>IF(N122="sníž. přenesená",J122,0)</f>
        <v>0</v>
      </c>
      <c r="BI122" s="170">
        <f>IF(N122="nulová",J122,0)</f>
        <v>0</v>
      </c>
      <c r="BJ122" s="23" t="s">
        <v>77</v>
      </c>
      <c r="BK122" s="170">
        <f>ROUND(I122*H122,2)</f>
        <v>0</v>
      </c>
      <c r="BL122" s="23" t="s">
        <v>177</v>
      </c>
      <c r="BM122" s="23" t="s">
        <v>489</v>
      </c>
    </row>
    <row r="123" spans="2:65" s="1" customFormat="1" ht="27">
      <c r="B123" s="37"/>
      <c r="D123" s="172" t="s">
        <v>234</v>
      </c>
      <c r="F123" s="186" t="s">
        <v>490</v>
      </c>
      <c r="L123" s="37"/>
      <c r="M123" s="187"/>
      <c r="N123" s="38"/>
      <c r="O123" s="38"/>
      <c r="P123" s="38"/>
      <c r="Q123" s="38"/>
      <c r="R123" s="38"/>
      <c r="S123" s="38"/>
      <c r="T123" s="66"/>
      <c r="AT123" s="23" t="s">
        <v>234</v>
      </c>
      <c r="AU123" s="23" t="s">
        <v>80</v>
      </c>
    </row>
    <row r="124" spans="2:65" s="12" customFormat="1" ht="13.5">
      <c r="B124" s="171"/>
      <c r="D124" s="172" t="s">
        <v>183</v>
      </c>
      <c r="E124" s="173" t="s">
        <v>5</v>
      </c>
      <c r="F124" s="174" t="s">
        <v>491</v>
      </c>
      <c r="H124" s="175">
        <v>15500</v>
      </c>
      <c r="L124" s="171"/>
      <c r="M124" s="176"/>
      <c r="N124" s="177"/>
      <c r="O124" s="177"/>
      <c r="P124" s="177"/>
      <c r="Q124" s="177"/>
      <c r="R124" s="177"/>
      <c r="S124" s="177"/>
      <c r="T124" s="178"/>
      <c r="AT124" s="173" t="s">
        <v>183</v>
      </c>
      <c r="AU124" s="173" t="s">
        <v>80</v>
      </c>
      <c r="AV124" s="12" t="s">
        <v>80</v>
      </c>
      <c r="AW124" s="12" t="s">
        <v>34</v>
      </c>
      <c r="AX124" s="12" t="s">
        <v>77</v>
      </c>
      <c r="AY124" s="173" t="s">
        <v>170</v>
      </c>
    </row>
    <row r="125" spans="2:65" s="1" customFormat="1" ht="16.5" customHeight="1">
      <c r="B125" s="159"/>
      <c r="C125" s="160" t="s">
        <v>325</v>
      </c>
      <c r="D125" s="160" t="s">
        <v>173</v>
      </c>
      <c r="E125" s="161" t="s">
        <v>350</v>
      </c>
      <c r="F125" s="162" t="s">
        <v>351</v>
      </c>
      <c r="G125" s="163" t="s">
        <v>258</v>
      </c>
      <c r="H125" s="164">
        <v>465</v>
      </c>
      <c r="I125" s="165"/>
      <c r="J125" s="165">
        <f>ROUND(I125*H125,2)</f>
        <v>0</v>
      </c>
      <c r="K125" s="162" t="s">
        <v>181</v>
      </c>
      <c r="L125" s="37"/>
      <c r="M125" s="166" t="s">
        <v>5</v>
      </c>
      <c r="N125" s="167" t="s">
        <v>41</v>
      </c>
      <c r="O125" s="168">
        <v>0.78800000000000003</v>
      </c>
      <c r="P125" s="168">
        <f>O125*H125</f>
        <v>366.42</v>
      </c>
      <c r="Q125" s="168">
        <v>9.0000000000000006E-5</v>
      </c>
      <c r="R125" s="168">
        <f>Q125*H125</f>
        <v>4.1850000000000005E-2</v>
      </c>
      <c r="S125" s="168">
        <v>4.2000000000000003E-2</v>
      </c>
      <c r="T125" s="169">
        <f>S125*H125</f>
        <v>19.53</v>
      </c>
      <c r="AR125" s="23" t="s">
        <v>177</v>
      </c>
      <c r="AT125" s="23" t="s">
        <v>173</v>
      </c>
      <c r="AU125" s="23" t="s">
        <v>80</v>
      </c>
      <c r="AY125" s="23" t="s">
        <v>170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23" t="s">
        <v>77</v>
      </c>
      <c r="BK125" s="170">
        <f>ROUND(I125*H125,2)</f>
        <v>0</v>
      </c>
      <c r="BL125" s="23" t="s">
        <v>177</v>
      </c>
      <c r="BM125" s="23" t="s">
        <v>492</v>
      </c>
    </row>
    <row r="126" spans="2:65" s="1" customFormat="1" ht="16.5" customHeight="1">
      <c r="B126" s="159"/>
      <c r="C126" s="160" t="s">
        <v>330</v>
      </c>
      <c r="D126" s="160" t="s">
        <v>173</v>
      </c>
      <c r="E126" s="161" t="s">
        <v>493</v>
      </c>
      <c r="F126" s="162" t="s">
        <v>494</v>
      </c>
      <c r="G126" s="163" t="s">
        <v>258</v>
      </c>
      <c r="H126" s="164">
        <v>240</v>
      </c>
      <c r="I126" s="165"/>
      <c r="J126" s="165">
        <f>ROUND(I126*H126,2)</f>
        <v>0</v>
      </c>
      <c r="K126" s="162" t="s">
        <v>181</v>
      </c>
      <c r="L126" s="37"/>
      <c r="M126" s="166" t="s">
        <v>5</v>
      </c>
      <c r="N126" s="167" t="s">
        <v>41</v>
      </c>
      <c r="O126" s="168">
        <v>0.60699999999999998</v>
      </c>
      <c r="P126" s="168">
        <f>O126*H126</f>
        <v>145.68</v>
      </c>
      <c r="Q126" s="168">
        <v>8.0000000000000007E-5</v>
      </c>
      <c r="R126" s="168">
        <f>Q126*H126</f>
        <v>1.9200000000000002E-2</v>
      </c>
      <c r="S126" s="168">
        <v>1.7999999999999999E-2</v>
      </c>
      <c r="T126" s="169">
        <f>S126*H126</f>
        <v>4.3199999999999994</v>
      </c>
      <c r="AR126" s="23" t="s">
        <v>177</v>
      </c>
      <c r="AT126" s="23" t="s">
        <v>173</v>
      </c>
      <c r="AU126" s="23" t="s">
        <v>80</v>
      </c>
      <c r="AY126" s="23" t="s">
        <v>170</v>
      </c>
      <c r="BE126" s="170">
        <f>IF(N126="základní",J126,0)</f>
        <v>0</v>
      </c>
      <c r="BF126" s="170">
        <f>IF(N126="snížená",J126,0)</f>
        <v>0</v>
      </c>
      <c r="BG126" s="170">
        <f>IF(N126="zákl. přenesená",J126,0)</f>
        <v>0</v>
      </c>
      <c r="BH126" s="170">
        <f>IF(N126="sníž. přenesená",J126,0)</f>
        <v>0</v>
      </c>
      <c r="BI126" s="170">
        <f>IF(N126="nulová",J126,0)</f>
        <v>0</v>
      </c>
      <c r="BJ126" s="23" t="s">
        <v>77</v>
      </c>
      <c r="BK126" s="170">
        <f>ROUND(I126*H126,2)</f>
        <v>0</v>
      </c>
      <c r="BL126" s="23" t="s">
        <v>177</v>
      </c>
      <c r="BM126" s="23" t="s">
        <v>495</v>
      </c>
    </row>
    <row r="127" spans="2:65" s="1" customFormat="1" ht="25.5" customHeight="1">
      <c r="B127" s="159"/>
      <c r="C127" s="160" t="s">
        <v>334</v>
      </c>
      <c r="D127" s="160" t="s">
        <v>173</v>
      </c>
      <c r="E127" s="161" t="s">
        <v>354</v>
      </c>
      <c r="F127" s="162" t="s">
        <v>355</v>
      </c>
      <c r="G127" s="163" t="s">
        <v>356</v>
      </c>
      <c r="H127" s="164">
        <v>310</v>
      </c>
      <c r="I127" s="165"/>
      <c r="J127" s="165">
        <f>ROUND(I127*H127,2)</f>
        <v>0</v>
      </c>
      <c r="K127" s="162" t="s">
        <v>181</v>
      </c>
      <c r="L127" s="37"/>
      <c r="M127" s="166" t="s">
        <v>5</v>
      </c>
      <c r="N127" s="167" t="s">
        <v>41</v>
      </c>
      <c r="O127" s="168">
        <v>0.34</v>
      </c>
      <c r="P127" s="168">
        <f>O127*H127</f>
        <v>105.4</v>
      </c>
      <c r="Q127" s="168">
        <v>6.9999999999999994E-5</v>
      </c>
      <c r="R127" s="168">
        <f>Q127*H127</f>
        <v>2.1699999999999997E-2</v>
      </c>
      <c r="S127" s="168">
        <v>0</v>
      </c>
      <c r="T127" s="169">
        <f>S127*H127</f>
        <v>0</v>
      </c>
      <c r="AR127" s="23" t="s">
        <v>177</v>
      </c>
      <c r="AT127" s="23" t="s">
        <v>173</v>
      </c>
      <c r="AU127" s="23" t="s">
        <v>80</v>
      </c>
      <c r="AY127" s="23" t="s">
        <v>170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23" t="s">
        <v>77</v>
      </c>
      <c r="BK127" s="170">
        <f>ROUND(I127*H127,2)</f>
        <v>0</v>
      </c>
      <c r="BL127" s="23" t="s">
        <v>177</v>
      </c>
      <c r="BM127" s="23" t="s">
        <v>357</v>
      </c>
    </row>
    <row r="128" spans="2:65" s="12" customFormat="1" ht="13.5">
      <c r="B128" s="171"/>
      <c r="D128" s="172" t="s">
        <v>183</v>
      </c>
      <c r="E128" s="173" t="s">
        <v>5</v>
      </c>
      <c r="F128" s="174" t="s">
        <v>358</v>
      </c>
      <c r="H128" s="175">
        <v>310</v>
      </c>
      <c r="L128" s="171"/>
      <c r="M128" s="176"/>
      <c r="N128" s="177"/>
      <c r="O128" s="177"/>
      <c r="P128" s="177"/>
      <c r="Q128" s="177"/>
      <c r="R128" s="177"/>
      <c r="S128" s="177"/>
      <c r="T128" s="178"/>
      <c r="AT128" s="173" t="s">
        <v>183</v>
      </c>
      <c r="AU128" s="173" t="s">
        <v>80</v>
      </c>
      <c r="AV128" s="12" t="s">
        <v>80</v>
      </c>
      <c r="AW128" s="12" t="s">
        <v>34</v>
      </c>
      <c r="AX128" s="12" t="s">
        <v>77</v>
      </c>
      <c r="AY128" s="173" t="s">
        <v>170</v>
      </c>
    </row>
    <row r="129" spans="2:65" s="1" customFormat="1" ht="16.5" customHeight="1">
      <c r="B129" s="159"/>
      <c r="C129" s="160" t="s">
        <v>340</v>
      </c>
      <c r="D129" s="160" t="s">
        <v>173</v>
      </c>
      <c r="E129" s="161" t="s">
        <v>219</v>
      </c>
      <c r="F129" s="162" t="s">
        <v>220</v>
      </c>
      <c r="G129" s="163" t="s">
        <v>176</v>
      </c>
      <c r="H129" s="164">
        <v>620</v>
      </c>
      <c r="I129" s="165"/>
      <c r="J129" s="165">
        <f>ROUND(I129*H129,2)</f>
        <v>0</v>
      </c>
      <c r="K129" s="162" t="s">
        <v>181</v>
      </c>
      <c r="L129" s="37"/>
      <c r="M129" s="166" t="s">
        <v>5</v>
      </c>
      <c r="N129" s="167" t="s">
        <v>41</v>
      </c>
      <c r="O129" s="168">
        <v>0.54800000000000004</v>
      </c>
      <c r="P129" s="168">
        <f>O129*H129</f>
        <v>339.76000000000005</v>
      </c>
      <c r="Q129" s="168">
        <v>1.16E-3</v>
      </c>
      <c r="R129" s="168">
        <f>Q129*H129</f>
        <v>0.71919999999999995</v>
      </c>
      <c r="S129" s="168">
        <v>0</v>
      </c>
      <c r="T129" s="169">
        <f>S129*H129</f>
        <v>0</v>
      </c>
      <c r="AR129" s="23" t="s">
        <v>177</v>
      </c>
      <c r="AT129" s="23" t="s">
        <v>173</v>
      </c>
      <c r="AU129" s="23" t="s">
        <v>80</v>
      </c>
      <c r="AY129" s="23" t="s">
        <v>170</v>
      </c>
      <c r="BE129" s="170">
        <f>IF(N129="základní",J129,0)</f>
        <v>0</v>
      </c>
      <c r="BF129" s="170">
        <f>IF(N129="snížená",J129,0)</f>
        <v>0</v>
      </c>
      <c r="BG129" s="170">
        <f>IF(N129="zákl. přenesená",J129,0)</f>
        <v>0</v>
      </c>
      <c r="BH129" s="170">
        <f>IF(N129="sníž. přenesená",J129,0)</f>
        <v>0</v>
      </c>
      <c r="BI129" s="170">
        <f>IF(N129="nulová",J129,0)</f>
        <v>0</v>
      </c>
      <c r="BJ129" s="23" t="s">
        <v>77</v>
      </c>
      <c r="BK129" s="170">
        <f>ROUND(I129*H129,2)</f>
        <v>0</v>
      </c>
      <c r="BL129" s="23" t="s">
        <v>177</v>
      </c>
      <c r="BM129" s="23" t="s">
        <v>496</v>
      </c>
    </row>
    <row r="130" spans="2:65" s="12" customFormat="1" ht="13.5">
      <c r="B130" s="171"/>
      <c r="D130" s="172" t="s">
        <v>183</v>
      </c>
      <c r="E130" s="173" t="s">
        <v>5</v>
      </c>
      <c r="F130" s="174" t="s">
        <v>497</v>
      </c>
      <c r="H130" s="175">
        <v>620</v>
      </c>
      <c r="L130" s="171"/>
      <c r="M130" s="176"/>
      <c r="N130" s="177"/>
      <c r="O130" s="177"/>
      <c r="P130" s="177"/>
      <c r="Q130" s="177"/>
      <c r="R130" s="177"/>
      <c r="S130" s="177"/>
      <c r="T130" s="178"/>
      <c r="AT130" s="173" t="s">
        <v>183</v>
      </c>
      <c r="AU130" s="173" t="s">
        <v>80</v>
      </c>
      <c r="AV130" s="12" t="s">
        <v>80</v>
      </c>
      <c r="AW130" s="12" t="s">
        <v>34</v>
      </c>
      <c r="AX130" s="12" t="s">
        <v>77</v>
      </c>
      <c r="AY130" s="173" t="s">
        <v>170</v>
      </c>
    </row>
    <row r="131" spans="2:65" s="11" customFormat="1" ht="29.85" customHeight="1">
      <c r="B131" s="147"/>
      <c r="D131" s="148" t="s">
        <v>69</v>
      </c>
      <c r="E131" s="157" t="s">
        <v>222</v>
      </c>
      <c r="F131" s="157" t="s">
        <v>223</v>
      </c>
      <c r="J131" s="158">
        <f>BK131</f>
        <v>0</v>
      </c>
      <c r="L131" s="147"/>
      <c r="M131" s="151"/>
      <c r="N131" s="152"/>
      <c r="O131" s="152"/>
      <c r="P131" s="153">
        <f>SUM(P132:P150)</f>
        <v>164.42434399999999</v>
      </c>
      <c r="Q131" s="152"/>
      <c r="R131" s="153">
        <f>SUM(R132:R150)</f>
        <v>0</v>
      </c>
      <c r="S131" s="152"/>
      <c r="T131" s="154">
        <f>SUM(T132:T150)</f>
        <v>0</v>
      </c>
      <c r="AR131" s="148" t="s">
        <v>77</v>
      </c>
      <c r="AT131" s="155" t="s">
        <v>69</v>
      </c>
      <c r="AU131" s="155" t="s">
        <v>77</v>
      </c>
      <c r="AY131" s="148" t="s">
        <v>170</v>
      </c>
      <c r="BK131" s="156">
        <f>SUM(BK132:BK150)</f>
        <v>0</v>
      </c>
    </row>
    <row r="132" spans="2:65" s="1" customFormat="1" ht="25.5" customHeight="1">
      <c r="B132" s="159"/>
      <c r="C132" s="160" t="s">
        <v>10</v>
      </c>
      <c r="D132" s="160" t="s">
        <v>173</v>
      </c>
      <c r="E132" s="161" t="s">
        <v>225</v>
      </c>
      <c r="F132" s="162" t="s">
        <v>226</v>
      </c>
      <c r="G132" s="163" t="s">
        <v>227</v>
      </c>
      <c r="H132" s="164">
        <v>448.16800000000001</v>
      </c>
      <c r="I132" s="165"/>
      <c r="J132" s="165">
        <f>ROUND(I132*H132,2)</f>
        <v>0</v>
      </c>
      <c r="K132" s="162" t="s">
        <v>181</v>
      </c>
      <c r="L132" s="37"/>
      <c r="M132" s="166" t="s">
        <v>5</v>
      </c>
      <c r="N132" s="167" t="s">
        <v>41</v>
      </c>
      <c r="O132" s="168">
        <v>0.125</v>
      </c>
      <c r="P132" s="168">
        <f>O132*H132</f>
        <v>56.021000000000001</v>
      </c>
      <c r="Q132" s="168">
        <v>0</v>
      </c>
      <c r="R132" s="168">
        <f>Q132*H132</f>
        <v>0</v>
      </c>
      <c r="S132" s="168">
        <v>0</v>
      </c>
      <c r="T132" s="169">
        <f>S132*H132</f>
        <v>0</v>
      </c>
      <c r="AR132" s="23" t="s">
        <v>177</v>
      </c>
      <c r="AT132" s="23" t="s">
        <v>173</v>
      </c>
      <c r="AU132" s="23" t="s">
        <v>80</v>
      </c>
      <c r="AY132" s="23" t="s">
        <v>170</v>
      </c>
      <c r="BE132" s="170">
        <f>IF(N132="základní",J132,0)</f>
        <v>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23" t="s">
        <v>77</v>
      </c>
      <c r="BK132" s="170">
        <f>ROUND(I132*H132,2)</f>
        <v>0</v>
      </c>
      <c r="BL132" s="23" t="s">
        <v>177</v>
      </c>
      <c r="BM132" s="23" t="s">
        <v>364</v>
      </c>
    </row>
    <row r="133" spans="2:65" s="12" customFormat="1" ht="13.5">
      <c r="B133" s="171"/>
      <c r="D133" s="172" t="s">
        <v>183</v>
      </c>
      <c r="E133" s="173" t="s">
        <v>5</v>
      </c>
      <c r="F133" s="174" t="s">
        <v>498</v>
      </c>
      <c r="H133" s="175">
        <v>78.367999999999995</v>
      </c>
      <c r="L133" s="171"/>
      <c r="M133" s="176"/>
      <c r="N133" s="177"/>
      <c r="O133" s="177"/>
      <c r="P133" s="177"/>
      <c r="Q133" s="177"/>
      <c r="R133" s="177"/>
      <c r="S133" s="177"/>
      <c r="T133" s="178"/>
      <c r="AT133" s="173" t="s">
        <v>183</v>
      </c>
      <c r="AU133" s="173" t="s">
        <v>80</v>
      </c>
      <c r="AV133" s="12" t="s">
        <v>80</v>
      </c>
      <c r="AW133" s="12" t="s">
        <v>34</v>
      </c>
      <c r="AX133" s="12" t="s">
        <v>70</v>
      </c>
      <c r="AY133" s="173" t="s">
        <v>170</v>
      </c>
    </row>
    <row r="134" spans="2:65" s="12" customFormat="1" ht="13.5">
      <c r="B134" s="171"/>
      <c r="D134" s="172" t="s">
        <v>183</v>
      </c>
      <c r="E134" s="173" t="s">
        <v>5</v>
      </c>
      <c r="F134" s="174" t="s">
        <v>499</v>
      </c>
      <c r="H134" s="175">
        <v>19.5</v>
      </c>
      <c r="L134" s="171"/>
      <c r="M134" s="176"/>
      <c r="N134" s="177"/>
      <c r="O134" s="177"/>
      <c r="P134" s="177"/>
      <c r="Q134" s="177"/>
      <c r="R134" s="177"/>
      <c r="S134" s="177"/>
      <c r="T134" s="178"/>
      <c r="AT134" s="173" t="s">
        <v>183</v>
      </c>
      <c r="AU134" s="173" t="s">
        <v>80</v>
      </c>
      <c r="AV134" s="12" t="s">
        <v>80</v>
      </c>
      <c r="AW134" s="12" t="s">
        <v>34</v>
      </c>
      <c r="AX134" s="12" t="s">
        <v>70</v>
      </c>
      <c r="AY134" s="173" t="s">
        <v>170</v>
      </c>
    </row>
    <row r="135" spans="2:65" s="12" customFormat="1" ht="13.5">
      <c r="B135" s="171"/>
      <c r="D135" s="172" t="s">
        <v>183</v>
      </c>
      <c r="E135" s="173" t="s">
        <v>5</v>
      </c>
      <c r="F135" s="174" t="s">
        <v>500</v>
      </c>
      <c r="H135" s="175">
        <v>15.5</v>
      </c>
      <c r="L135" s="171"/>
      <c r="M135" s="176"/>
      <c r="N135" s="177"/>
      <c r="O135" s="177"/>
      <c r="P135" s="177"/>
      <c r="Q135" s="177"/>
      <c r="R135" s="177"/>
      <c r="S135" s="177"/>
      <c r="T135" s="178"/>
      <c r="AT135" s="173" t="s">
        <v>183</v>
      </c>
      <c r="AU135" s="173" t="s">
        <v>80</v>
      </c>
      <c r="AV135" s="12" t="s">
        <v>80</v>
      </c>
      <c r="AW135" s="12" t="s">
        <v>34</v>
      </c>
      <c r="AX135" s="12" t="s">
        <v>70</v>
      </c>
      <c r="AY135" s="173" t="s">
        <v>170</v>
      </c>
    </row>
    <row r="136" spans="2:65" s="12" customFormat="1" ht="13.5">
      <c r="B136" s="171"/>
      <c r="D136" s="172" t="s">
        <v>183</v>
      </c>
      <c r="E136" s="173" t="s">
        <v>5</v>
      </c>
      <c r="F136" s="174" t="s">
        <v>501</v>
      </c>
      <c r="H136" s="175">
        <v>334.8</v>
      </c>
      <c r="L136" s="171"/>
      <c r="M136" s="176"/>
      <c r="N136" s="177"/>
      <c r="O136" s="177"/>
      <c r="P136" s="177"/>
      <c r="Q136" s="177"/>
      <c r="R136" s="177"/>
      <c r="S136" s="177"/>
      <c r="T136" s="178"/>
      <c r="AT136" s="173" t="s">
        <v>183</v>
      </c>
      <c r="AU136" s="173" t="s">
        <v>80</v>
      </c>
      <c r="AV136" s="12" t="s">
        <v>80</v>
      </c>
      <c r="AW136" s="12" t="s">
        <v>34</v>
      </c>
      <c r="AX136" s="12" t="s">
        <v>70</v>
      </c>
      <c r="AY136" s="173" t="s">
        <v>170</v>
      </c>
    </row>
    <row r="137" spans="2:65" s="13" customFormat="1" ht="13.5">
      <c r="B137" s="179"/>
      <c r="D137" s="172" t="s">
        <v>183</v>
      </c>
      <c r="E137" s="180" t="s">
        <v>5</v>
      </c>
      <c r="F137" s="181" t="s">
        <v>203</v>
      </c>
      <c r="H137" s="182">
        <v>448.16800000000001</v>
      </c>
      <c r="L137" s="179"/>
      <c r="M137" s="183"/>
      <c r="N137" s="184"/>
      <c r="O137" s="184"/>
      <c r="P137" s="184"/>
      <c r="Q137" s="184"/>
      <c r="R137" s="184"/>
      <c r="S137" s="184"/>
      <c r="T137" s="185"/>
      <c r="AT137" s="180" t="s">
        <v>183</v>
      </c>
      <c r="AU137" s="180" t="s">
        <v>80</v>
      </c>
      <c r="AV137" s="13" t="s">
        <v>177</v>
      </c>
      <c r="AW137" s="13" t="s">
        <v>34</v>
      </c>
      <c r="AX137" s="13" t="s">
        <v>77</v>
      </c>
      <c r="AY137" s="180" t="s">
        <v>170</v>
      </c>
    </row>
    <row r="138" spans="2:65" s="1" customFormat="1" ht="25.5" customHeight="1">
      <c r="B138" s="159"/>
      <c r="C138" s="160" t="s">
        <v>349</v>
      </c>
      <c r="D138" s="160" t="s">
        <v>173</v>
      </c>
      <c r="E138" s="161" t="s">
        <v>231</v>
      </c>
      <c r="F138" s="162" t="s">
        <v>232</v>
      </c>
      <c r="G138" s="163" t="s">
        <v>227</v>
      </c>
      <c r="H138" s="164">
        <v>17818.304</v>
      </c>
      <c r="I138" s="165"/>
      <c r="J138" s="165">
        <f>ROUND(I138*H138,2)</f>
        <v>0</v>
      </c>
      <c r="K138" s="162" t="s">
        <v>181</v>
      </c>
      <c r="L138" s="37"/>
      <c r="M138" s="166" t="s">
        <v>5</v>
      </c>
      <c r="N138" s="167" t="s">
        <v>41</v>
      </c>
      <c r="O138" s="168">
        <v>6.0000000000000001E-3</v>
      </c>
      <c r="P138" s="168">
        <f>O138*H138</f>
        <v>106.909824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AR138" s="23" t="s">
        <v>177</v>
      </c>
      <c r="AT138" s="23" t="s">
        <v>173</v>
      </c>
      <c r="AU138" s="23" t="s">
        <v>80</v>
      </c>
      <c r="AY138" s="23" t="s">
        <v>170</v>
      </c>
      <c r="BE138" s="170">
        <f>IF(N138="základní",J138,0)</f>
        <v>0</v>
      </c>
      <c r="BF138" s="170">
        <f>IF(N138="snížená",J138,0)</f>
        <v>0</v>
      </c>
      <c r="BG138" s="170">
        <f>IF(N138="zákl. přenesená",J138,0)</f>
        <v>0</v>
      </c>
      <c r="BH138" s="170">
        <f>IF(N138="sníž. přenesená",J138,0)</f>
        <v>0</v>
      </c>
      <c r="BI138" s="170">
        <f>IF(N138="nulová",J138,0)</f>
        <v>0</v>
      </c>
      <c r="BJ138" s="23" t="s">
        <v>77</v>
      </c>
      <c r="BK138" s="170">
        <f>ROUND(I138*H138,2)</f>
        <v>0</v>
      </c>
      <c r="BL138" s="23" t="s">
        <v>177</v>
      </c>
      <c r="BM138" s="23" t="s">
        <v>372</v>
      </c>
    </row>
    <row r="139" spans="2:65" s="1" customFormat="1" ht="27">
      <c r="B139" s="37"/>
      <c r="D139" s="172" t="s">
        <v>234</v>
      </c>
      <c r="F139" s="186" t="s">
        <v>235</v>
      </c>
      <c r="L139" s="37"/>
      <c r="M139" s="187"/>
      <c r="N139" s="38"/>
      <c r="O139" s="38"/>
      <c r="P139" s="38"/>
      <c r="Q139" s="38"/>
      <c r="R139" s="38"/>
      <c r="S139" s="38"/>
      <c r="T139" s="66"/>
      <c r="AT139" s="23" t="s">
        <v>234</v>
      </c>
      <c r="AU139" s="23" t="s">
        <v>80</v>
      </c>
    </row>
    <row r="140" spans="2:65" s="12" customFormat="1" ht="13.5">
      <c r="B140" s="171"/>
      <c r="D140" s="172" t="s">
        <v>183</v>
      </c>
      <c r="E140" s="173" t="s">
        <v>5</v>
      </c>
      <c r="F140" s="174" t="s">
        <v>373</v>
      </c>
      <c r="H140" s="175">
        <v>2194.3040000000001</v>
      </c>
      <c r="L140" s="171"/>
      <c r="M140" s="176"/>
      <c r="N140" s="177"/>
      <c r="O140" s="177"/>
      <c r="P140" s="177"/>
      <c r="Q140" s="177"/>
      <c r="R140" s="177"/>
      <c r="S140" s="177"/>
      <c r="T140" s="178"/>
      <c r="AT140" s="173" t="s">
        <v>183</v>
      </c>
      <c r="AU140" s="173" t="s">
        <v>80</v>
      </c>
      <c r="AV140" s="12" t="s">
        <v>80</v>
      </c>
      <c r="AW140" s="12" t="s">
        <v>34</v>
      </c>
      <c r="AX140" s="12" t="s">
        <v>70</v>
      </c>
      <c r="AY140" s="173" t="s">
        <v>170</v>
      </c>
    </row>
    <row r="141" spans="2:65" s="12" customFormat="1" ht="13.5">
      <c r="B141" s="171"/>
      <c r="D141" s="172" t="s">
        <v>183</v>
      </c>
      <c r="E141" s="173" t="s">
        <v>5</v>
      </c>
      <c r="F141" s="174" t="s">
        <v>374</v>
      </c>
      <c r="H141" s="175">
        <v>15624</v>
      </c>
      <c r="L141" s="171"/>
      <c r="M141" s="176"/>
      <c r="N141" s="177"/>
      <c r="O141" s="177"/>
      <c r="P141" s="177"/>
      <c r="Q141" s="177"/>
      <c r="R141" s="177"/>
      <c r="S141" s="177"/>
      <c r="T141" s="178"/>
      <c r="AT141" s="173" t="s">
        <v>183</v>
      </c>
      <c r="AU141" s="173" t="s">
        <v>80</v>
      </c>
      <c r="AV141" s="12" t="s">
        <v>80</v>
      </c>
      <c r="AW141" s="12" t="s">
        <v>34</v>
      </c>
      <c r="AX141" s="12" t="s">
        <v>70</v>
      </c>
      <c r="AY141" s="173" t="s">
        <v>170</v>
      </c>
    </row>
    <row r="142" spans="2:65" s="13" customFormat="1" ht="13.5">
      <c r="B142" s="179"/>
      <c r="D142" s="172" t="s">
        <v>183</v>
      </c>
      <c r="E142" s="180" t="s">
        <v>5</v>
      </c>
      <c r="F142" s="181" t="s">
        <v>203</v>
      </c>
      <c r="H142" s="182">
        <v>17818.304</v>
      </c>
      <c r="L142" s="179"/>
      <c r="M142" s="183"/>
      <c r="N142" s="184"/>
      <c r="O142" s="184"/>
      <c r="P142" s="184"/>
      <c r="Q142" s="184"/>
      <c r="R142" s="184"/>
      <c r="S142" s="184"/>
      <c r="T142" s="185"/>
      <c r="AT142" s="180" t="s">
        <v>183</v>
      </c>
      <c r="AU142" s="180" t="s">
        <v>80</v>
      </c>
      <c r="AV142" s="13" t="s">
        <v>177</v>
      </c>
      <c r="AW142" s="13" t="s">
        <v>34</v>
      </c>
      <c r="AX142" s="13" t="s">
        <v>77</v>
      </c>
      <c r="AY142" s="180" t="s">
        <v>170</v>
      </c>
    </row>
    <row r="143" spans="2:65" s="1" customFormat="1" ht="25.5" customHeight="1">
      <c r="B143" s="159"/>
      <c r="C143" s="160" t="s">
        <v>353</v>
      </c>
      <c r="D143" s="160" t="s">
        <v>173</v>
      </c>
      <c r="E143" s="161" t="s">
        <v>231</v>
      </c>
      <c r="F143" s="162" t="s">
        <v>232</v>
      </c>
      <c r="G143" s="163" t="s">
        <v>227</v>
      </c>
      <c r="H143" s="164">
        <v>248.92</v>
      </c>
      <c r="I143" s="165"/>
      <c r="J143" s="165">
        <f>ROUND(I143*H143,2)</f>
        <v>0</v>
      </c>
      <c r="K143" s="162" t="s">
        <v>181</v>
      </c>
      <c r="L143" s="37"/>
      <c r="M143" s="166" t="s">
        <v>5</v>
      </c>
      <c r="N143" s="167" t="s">
        <v>41</v>
      </c>
      <c r="O143" s="168">
        <v>6.0000000000000001E-3</v>
      </c>
      <c r="P143" s="168">
        <f>O143*H143</f>
        <v>1.49352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23" t="s">
        <v>177</v>
      </c>
      <c r="AT143" s="23" t="s">
        <v>173</v>
      </c>
      <c r="AU143" s="23" t="s">
        <v>80</v>
      </c>
      <c r="AY143" s="23" t="s">
        <v>170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23" t="s">
        <v>77</v>
      </c>
      <c r="BK143" s="170">
        <f>ROUND(I143*H143,2)</f>
        <v>0</v>
      </c>
      <c r="BL143" s="23" t="s">
        <v>177</v>
      </c>
      <c r="BM143" s="23" t="s">
        <v>376</v>
      </c>
    </row>
    <row r="144" spans="2:65" s="1" customFormat="1" ht="27">
      <c r="B144" s="37"/>
      <c r="D144" s="172" t="s">
        <v>234</v>
      </c>
      <c r="F144" s="186" t="s">
        <v>235</v>
      </c>
      <c r="L144" s="37"/>
      <c r="M144" s="187"/>
      <c r="N144" s="38"/>
      <c r="O144" s="38"/>
      <c r="P144" s="38"/>
      <c r="Q144" s="38"/>
      <c r="R144" s="38"/>
      <c r="S144" s="38"/>
      <c r="T144" s="66"/>
      <c r="AT144" s="23" t="s">
        <v>234</v>
      </c>
      <c r="AU144" s="23" t="s">
        <v>80</v>
      </c>
    </row>
    <row r="145" spans="2:65" s="12" customFormat="1" ht="13.5">
      <c r="B145" s="171"/>
      <c r="D145" s="172" t="s">
        <v>183</v>
      </c>
      <c r="E145" s="173" t="s">
        <v>5</v>
      </c>
      <c r="F145" s="174" t="s">
        <v>502</v>
      </c>
      <c r="H145" s="175">
        <v>217</v>
      </c>
      <c r="L145" s="171"/>
      <c r="M145" s="176"/>
      <c r="N145" s="177"/>
      <c r="O145" s="177"/>
      <c r="P145" s="177"/>
      <c r="Q145" s="177"/>
      <c r="R145" s="177"/>
      <c r="S145" s="177"/>
      <c r="T145" s="178"/>
      <c r="AT145" s="173" t="s">
        <v>183</v>
      </c>
      <c r="AU145" s="173" t="s">
        <v>80</v>
      </c>
      <c r="AV145" s="12" t="s">
        <v>80</v>
      </c>
      <c r="AW145" s="12" t="s">
        <v>34</v>
      </c>
      <c r="AX145" s="12" t="s">
        <v>70</v>
      </c>
      <c r="AY145" s="173" t="s">
        <v>170</v>
      </c>
    </row>
    <row r="146" spans="2:65" s="12" customFormat="1" ht="13.5">
      <c r="B146" s="171"/>
      <c r="D146" s="172" t="s">
        <v>183</v>
      </c>
      <c r="E146" s="173" t="s">
        <v>5</v>
      </c>
      <c r="F146" s="174" t="s">
        <v>379</v>
      </c>
      <c r="H146" s="175">
        <v>31.92</v>
      </c>
      <c r="L146" s="171"/>
      <c r="M146" s="176"/>
      <c r="N146" s="177"/>
      <c r="O146" s="177"/>
      <c r="P146" s="177"/>
      <c r="Q146" s="177"/>
      <c r="R146" s="177"/>
      <c r="S146" s="177"/>
      <c r="T146" s="178"/>
      <c r="AT146" s="173" t="s">
        <v>183</v>
      </c>
      <c r="AU146" s="173" t="s">
        <v>80</v>
      </c>
      <c r="AV146" s="12" t="s">
        <v>80</v>
      </c>
      <c r="AW146" s="12" t="s">
        <v>34</v>
      </c>
      <c r="AX146" s="12" t="s">
        <v>70</v>
      </c>
      <c r="AY146" s="173" t="s">
        <v>170</v>
      </c>
    </row>
    <row r="147" spans="2:65" s="13" customFormat="1" ht="13.5">
      <c r="B147" s="179"/>
      <c r="D147" s="172" t="s">
        <v>183</v>
      </c>
      <c r="E147" s="180" t="s">
        <v>5</v>
      </c>
      <c r="F147" s="181" t="s">
        <v>203</v>
      </c>
      <c r="H147" s="182">
        <v>248.92</v>
      </c>
      <c r="L147" s="179"/>
      <c r="M147" s="183"/>
      <c r="N147" s="184"/>
      <c r="O147" s="184"/>
      <c r="P147" s="184"/>
      <c r="Q147" s="184"/>
      <c r="R147" s="184"/>
      <c r="S147" s="184"/>
      <c r="T147" s="185"/>
      <c r="AT147" s="180" t="s">
        <v>183</v>
      </c>
      <c r="AU147" s="180" t="s">
        <v>80</v>
      </c>
      <c r="AV147" s="13" t="s">
        <v>177</v>
      </c>
      <c r="AW147" s="13" t="s">
        <v>34</v>
      </c>
      <c r="AX147" s="13" t="s">
        <v>77</v>
      </c>
      <c r="AY147" s="180" t="s">
        <v>170</v>
      </c>
    </row>
    <row r="148" spans="2:65" s="1" customFormat="1" ht="16.5" customHeight="1">
      <c r="B148" s="159"/>
      <c r="C148" s="160" t="s">
        <v>360</v>
      </c>
      <c r="D148" s="160" t="s">
        <v>173</v>
      </c>
      <c r="E148" s="161" t="s">
        <v>382</v>
      </c>
      <c r="F148" s="162" t="s">
        <v>383</v>
      </c>
      <c r="G148" s="163" t="s">
        <v>227</v>
      </c>
      <c r="H148" s="164">
        <v>1116</v>
      </c>
      <c r="I148" s="165"/>
      <c r="J148" s="165">
        <f>ROUND(I148*H148,2)</f>
        <v>0</v>
      </c>
      <c r="K148" s="162" t="s">
        <v>181</v>
      </c>
      <c r="L148" s="37"/>
      <c r="M148" s="166" t="s">
        <v>5</v>
      </c>
      <c r="N148" s="167" t="s">
        <v>41</v>
      </c>
      <c r="O148" s="168">
        <v>0</v>
      </c>
      <c r="P148" s="168">
        <f>O148*H148</f>
        <v>0</v>
      </c>
      <c r="Q148" s="168">
        <v>0</v>
      </c>
      <c r="R148" s="168">
        <f>Q148*H148</f>
        <v>0</v>
      </c>
      <c r="S148" s="168">
        <v>0</v>
      </c>
      <c r="T148" s="169">
        <f>S148*H148</f>
        <v>0</v>
      </c>
      <c r="AR148" s="23" t="s">
        <v>177</v>
      </c>
      <c r="AT148" s="23" t="s">
        <v>173</v>
      </c>
      <c r="AU148" s="23" t="s">
        <v>80</v>
      </c>
      <c r="AY148" s="23" t="s">
        <v>170</v>
      </c>
      <c r="BE148" s="170">
        <f>IF(N148="základní",J148,0)</f>
        <v>0</v>
      </c>
      <c r="BF148" s="170">
        <f>IF(N148="snížená",J148,0)</f>
        <v>0</v>
      </c>
      <c r="BG148" s="170">
        <f>IF(N148="zákl. přenesená",J148,0)</f>
        <v>0</v>
      </c>
      <c r="BH148" s="170">
        <f>IF(N148="sníž. přenesená",J148,0)</f>
        <v>0</v>
      </c>
      <c r="BI148" s="170">
        <f>IF(N148="nulová",J148,0)</f>
        <v>0</v>
      </c>
      <c r="BJ148" s="23" t="s">
        <v>77</v>
      </c>
      <c r="BK148" s="170">
        <f>ROUND(I148*H148,2)</f>
        <v>0</v>
      </c>
      <c r="BL148" s="23" t="s">
        <v>177</v>
      </c>
      <c r="BM148" s="23" t="s">
        <v>384</v>
      </c>
    </row>
    <row r="149" spans="2:65" s="1" customFormat="1" ht="16.5" customHeight="1">
      <c r="B149" s="159"/>
      <c r="C149" s="160" t="s">
        <v>363</v>
      </c>
      <c r="D149" s="160" t="s">
        <v>173</v>
      </c>
      <c r="E149" s="161" t="s">
        <v>503</v>
      </c>
      <c r="F149" s="162" t="s">
        <v>387</v>
      </c>
      <c r="G149" s="163" t="s">
        <v>227</v>
      </c>
      <c r="H149" s="164">
        <v>156.73599999999999</v>
      </c>
      <c r="I149" s="165"/>
      <c r="J149" s="165">
        <f>ROUND(I149*H149,2)</f>
        <v>0</v>
      </c>
      <c r="K149" s="162" t="s">
        <v>181</v>
      </c>
      <c r="L149" s="37"/>
      <c r="M149" s="166" t="s">
        <v>5</v>
      </c>
      <c r="N149" s="167" t="s">
        <v>41</v>
      </c>
      <c r="O149" s="168">
        <v>0</v>
      </c>
      <c r="P149" s="168">
        <f>O149*H149</f>
        <v>0</v>
      </c>
      <c r="Q149" s="168">
        <v>0</v>
      </c>
      <c r="R149" s="168">
        <f>Q149*H149</f>
        <v>0</v>
      </c>
      <c r="S149" s="168">
        <v>0</v>
      </c>
      <c r="T149" s="169">
        <f>S149*H149</f>
        <v>0</v>
      </c>
      <c r="AR149" s="23" t="s">
        <v>177</v>
      </c>
      <c r="AT149" s="23" t="s">
        <v>173</v>
      </c>
      <c r="AU149" s="23" t="s">
        <v>80</v>
      </c>
      <c r="AY149" s="23" t="s">
        <v>170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23" t="s">
        <v>77</v>
      </c>
      <c r="BK149" s="170">
        <f>ROUND(I149*H149,2)</f>
        <v>0</v>
      </c>
      <c r="BL149" s="23" t="s">
        <v>177</v>
      </c>
      <c r="BM149" s="23" t="s">
        <v>388</v>
      </c>
    </row>
    <row r="150" spans="2:65" s="12" customFormat="1" ht="13.5">
      <c r="B150" s="171"/>
      <c r="D150" s="172" t="s">
        <v>183</v>
      </c>
      <c r="E150" s="173" t="s">
        <v>5</v>
      </c>
      <c r="F150" s="174" t="s">
        <v>365</v>
      </c>
      <c r="H150" s="175">
        <v>156.73599999999999</v>
      </c>
      <c r="L150" s="171"/>
      <c r="M150" s="176"/>
      <c r="N150" s="177"/>
      <c r="O150" s="177"/>
      <c r="P150" s="177"/>
      <c r="Q150" s="177"/>
      <c r="R150" s="177"/>
      <c r="S150" s="177"/>
      <c r="T150" s="178"/>
      <c r="AT150" s="173" t="s">
        <v>183</v>
      </c>
      <c r="AU150" s="173" t="s">
        <v>80</v>
      </c>
      <c r="AV150" s="12" t="s">
        <v>80</v>
      </c>
      <c r="AW150" s="12" t="s">
        <v>34</v>
      </c>
      <c r="AX150" s="12" t="s">
        <v>77</v>
      </c>
      <c r="AY150" s="173" t="s">
        <v>170</v>
      </c>
    </row>
    <row r="151" spans="2:65" s="11" customFormat="1" ht="37.35" customHeight="1">
      <c r="B151" s="147"/>
      <c r="D151" s="148" t="s">
        <v>69</v>
      </c>
      <c r="E151" s="149" t="s">
        <v>389</v>
      </c>
      <c r="F151" s="149" t="s">
        <v>390</v>
      </c>
      <c r="J151" s="150">
        <f>BK151</f>
        <v>0</v>
      </c>
      <c r="L151" s="147"/>
      <c r="M151" s="151"/>
      <c r="N151" s="152"/>
      <c r="O151" s="152"/>
      <c r="P151" s="153">
        <f>P152</f>
        <v>312.48</v>
      </c>
      <c r="Q151" s="152"/>
      <c r="R151" s="153">
        <f>R152</f>
        <v>7.75</v>
      </c>
      <c r="S151" s="152"/>
      <c r="T151" s="154">
        <f>T152</f>
        <v>0</v>
      </c>
      <c r="AR151" s="148" t="s">
        <v>80</v>
      </c>
      <c r="AT151" s="155" t="s">
        <v>69</v>
      </c>
      <c r="AU151" s="155" t="s">
        <v>70</v>
      </c>
      <c r="AY151" s="148" t="s">
        <v>170</v>
      </c>
      <c r="BK151" s="156">
        <f>BK152</f>
        <v>0</v>
      </c>
    </row>
    <row r="152" spans="2:65" s="11" customFormat="1" ht="19.899999999999999" customHeight="1">
      <c r="B152" s="147"/>
      <c r="D152" s="148" t="s">
        <v>69</v>
      </c>
      <c r="E152" s="157" t="s">
        <v>391</v>
      </c>
      <c r="F152" s="157" t="s">
        <v>392</v>
      </c>
      <c r="J152" s="158">
        <f>BK152</f>
        <v>0</v>
      </c>
      <c r="L152" s="147"/>
      <c r="M152" s="151"/>
      <c r="N152" s="152"/>
      <c r="O152" s="152"/>
      <c r="P152" s="153">
        <f>SUM(P153:P160)</f>
        <v>312.48</v>
      </c>
      <c r="Q152" s="152"/>
      <c r="R152" s="153">
        <f>SUM(R153:R160)</f>
        <v>7.75</v>
      </c>
      <c r="S152" s="152"/>
      <c r="T152" s="154">
        <f>SUM(T153:T160)</f>
        <v>0</v>
      </c>
      <c r="AR152" s="148" t="s">
        <v>80</v>
      </c>
      <c r="AT152" s="155" t="s">
        <v>69</v>
      </c>
      <c r="AU152" s="155" t="s">
        <v>77</v>
      </c>
      <c r="AY152" s="148" t="s">
        <v>170</v>
      </c>
      <c r="BK152" s="156">
        <f>SUM(BK153:BK160)</f>
        <v>0</v>
      </c>
    </row>
    <row r="153" spans="2:65" s="1" customFormat="1" ht="16.5" customHeight="1">
      <c r="B153" s="159"/>
      <c r="C153" s="160" t="s">
        <v>371</v>
      </c>
      <c r="D153" s="160" t="s">
        <v>173</v>
      </c>
      <c r="E153" s="161" t="s">
        <v>394</v>
      </c>
      <c r="F153" s="162" t="s">
        <v>395</v>
      </c>
      <c r="G153" s="163" t="s">
        <v>176</v>
      </c>
      <c r="H153" s="164">
        <v>1240</v>
      </c>
      <c r="I153" s="165"/>
      <c r="J153" s="165">
        <f>ROUND(I153*H153,2)</f>
        <v>0</v>
      </c>
      <c r="K153" s="162" t="s">
        <v>181</v>
      </c>
      <c r="L153" s="37"/>
      <c r="M153" s="166" t="s">
        <v>5</v>
      </c>
      <c r="N153" s="167" t="s">
        <v>41</v>
      </c>
      <c r="O153" s="168">
        <v>5.3999999999999999E-2</v>
      </c>
      <c r="P153" s="168">
        <f>O153*H153</f>
        <v>66.959999999999994</v>
      </c>
      <c r="Q153" s="168">
        <v>0</v>
      </c>
      <c r="R153" s="168">
        <f>Q153*H153</f>
        <v>0</v>
      </c>
      <c r="S153" s="168">
        <v>0</v>
      </c>
      <c r="T153" s="169">
        <f>S153*H153</f>
        <v>0</v>
      </c>
      <c r="AR153" s="23" t="s">
        <v>321</v>
      </c>
      <c r="AT153" s="23" t="s">
        <v>173</v>
      </c>
      <c r="AU153" s="23" t="s">
        <v>80</v>
      </c>
      <c r="AY153" s="23" t="s">
        <v>170</v>
      </c>
      <c r="BE153" s="170">
        <f>IF(N153="základní",J153,0)</f>
        <v>0</v>
      </c>
      <c r="BF153" s="170">
        <f>IF(N153="snížená",J153,0)</f>
        <v>0</v>
      </c>
      <c r="BG153" s="170">
        <f>IF(N153="zákl. přenesená",J153,0)</f>
        <v>0</v>
      </c>
      <c r="BH153" s="170">
        <f>IF(N153="sníž. přenesená",J153,0)</f>
        <v>0</v>
      </c>
      <c r="BI153" s="170">
        <f>IF(N153="nulová",J153,0)</f>
        <v>0</v>
      </c>
      <c r="BJ153" s="23" t="s">
        <v>77</v>
      </c>
      <c r="BK153" s="170">
        <f>ROUND(I153*H153,2)</f>
        <v>0</v>
      </c>
      <c r="BL153" s="23" t="s">
        <v>321</v>
      </c>
      <c r="BM153" s="23" t="s">
        <v>396</v>
      </c>
    </row>
    <row r="154" spans="2:65" s="1" customFormat="1" ht="16.5" customHeight="1">
      <c r="B154" s="159"/>
      <c r="C154" s="191" t="s">
        <v>375</v>
      </c>
      <c r="D154" s="191" t="s">
        <v>289</v>
      </c>
      <c r="E154" s="192" t="s">
        <v>398</v>
      </c>
      <c r="F154" s="193" t="s">
        <v>399</v>
      </c>
      <c r="G154" s="194" t="s">
        <v>227</v>
      </c>
      <c r="H154" s="195">
        <v>0.434</v>
      </c>
      <c r="I154" s="196"/>
      <c r="J154" s="196">
        <f>ROUND(I154*H154,2)</f>
        <v>0</v>
      </c>
      <c r="K154" s="193" t="s">
        <v>181</v>
      </c>
      <c r="L154" s="197"/>
      <c r="M154" s="198" t="s">
        <v>5</v>
      </c>
      <c r="N154" s="199" t="s">
        <v>41</v>
      </c>
      <c r="O154" s="168">
        <v>0</v>
      </c>
      <c r="P154" s="168">
        <f>O154*H154</f>
        <v>0</v>
      </c>
      <c r="Q154" s="168">
        <v>1</v>
      </c>
      <c r="R154" s="168">
        <f>Q154*H154</f>
        <v>0.434</v>
      </c>
      <c r="S154" s="168">
        <v>0</v>
      </c>
      <c r="T154" s="169">
        <f>S154*H154</f>
        <v>0</v>
      </c>
      <c r="AR154" s="23" t="s">
        <v>400</v>
      </c>
      <c r="AT154" s="23" t="s">
        <v>289</v>
      </c>
      <c r="AU154" s="23" t="s">
        <v>80</v>
      </c>
      <c r="AY154" s="23" t="s">
        <v>170</v>
      </c>
      <c r="BE154" s="170">
        <f>IF(N154="základní",J154,0)</f>
        <v>0</v>
      </c>
      <c r="BF154" s="170">
        <f>IF(N154="snížená",J154,0)</f>
        <v>0</v>
      </c>
      <c r="BG154" s="170">
        <f>IF(N154="zákl. přenesená",J154,0)</f>
        <v>0</v>
      </c>
      <c r="BH154" s="170">
        <f>IF(N154="sníž. přenesená",J154,0)</f>
        <v>0</v>
      </c>
      <c r="BI154" s="170">
        <f>IF(N154="nulová",J154,0)</f>
        <v>0</v>
      </c>
      <c r="BJ154" s="23" t="s">
        <v>77</v>
      </c>
      <c r="BK154" s="170">
        <f>ROUND(I154*H154,2)</f>
        <v>0</v>
      </c>
      <c r="BL154" s="23" t="s">
        <v>321</v>
      </c>
      <c r="BM154" s="23" t="s">
        <v>401</v>
      </c>
    </row>
    <row r="155" spans="2:65" s="1" customFormat="1" ht="27">
      <c r="B155" s="37"/>
      <c r="D155" s="172" t="s">
        <v>234</v>
      </c>
      <c r="F155" s="186" t="s">
        <v>402</v>
      </c>
      <c r="L155" s="37"/>
      <c r="M155" s="187"/>
      <c r="N155" s="38"/>
      <c r="O155" s="38"/>
      <c r="P155" s="38"/>
      <c r="Q155" s="38"/>
      <c r="R155" s="38"/>
      <c r="S155" s="38"/>
      <c r="T155" s="66"/>
      <c r="AT155" s="23" t="s">
        <v>234</v>
      </c>
      <c r="AU155" s="23" t="s">
        <v>80</v>
      </c>
    </row>
    <row r="156" spans="2:65" s="12" customFormat="1" ht="13.5">
      <c r="B156" s="171"/>
      <c r="D156" s="172" t="s">
        <v>183</v>
      </c>
      <c r="F156" s="174" t="s">
        <v>504</v>
      </c>
      <c r="H156" s="175">
        <v>0.434</v>
      </c>
      <c r="L156" s="171"/>
      <c r="M156" s="176"/>
      <c r="N156" s="177"/>
      <c r="O156" s="177"/>
      <c r="P156" s="177"/>
      <c r="Q156" s="177"/>
      <c r="R156" s="177"/>
      <c r="S156" s="177"/>
      <c r="T156" s="178"/>
      <c r="AT156" s="173" t="s">
        <v>183</v>
      </c>
      <c r="AU156" s="173" t="s">
        <v>80</v>
      </c>
      <c r="AV156" s="12" t="s">
        <v>80</v>
      </c>
      <c r="AW156" s="12" t="s">
        <v>6</v>
      </c>
      <c r="AX156" s="12" t="s">
        <v>77</v>
      </c>
      <c r="AY156" s="173" t="s">
        <v>170</v>
      </c>
    </row>
    <row r="157" spans="2:65" s="1" customFormat="1" ht="16.5" customHeight="1">
      <c r="B157" s="159"/>
      <c r="C157" s="160" t="s">
        <v>381</v>
      </c>
      <c r="D157" s="160" t="s">
        <v>173</v>
      </c>
      <c r="E157" s="161" t="s">
        <v>404</v>
      </c>
      <c r="F157" s="162" t="s">
        <v>405</v>
      </c>
      <c r="G157" s="163" t="s">
        <v>176</v>
      </c>
      <c r="H157" s="164">
        <v>1240</v>
      </c>
      <c r="I157" s="165"/>
      <c r="J157" s="165">
        <f>ROUND(I157*H157,2)</f>
        <v>0</v>
      </c>
      <c r="K157" s="162" t="s">
        <v>181</v>
      </c>
      <c r="L157" s="37"/>
      <c r="M157" s="166" t="s">
        <v>5</v>
      </c>
      <c r="N157" s="167" t="s">
        <v>41</v>
      </c>
      <c r="O157" s="168">
        <v>0.19800000000000001</v>
      </c>
      <c r="P157" s="168">
        <f>O157*H157</f>
        <v>245.52</v>
      </c>
      <c r="Q157" s="168">
        <v>4.0000000000000002E-4</v>
      </c>
      <c r="R157" s="168">
        <f>Q157*H157</f>
        <v>0.496</v>
      </c>
      <c r="S157" s="168">
        <v>0</v>
      </c>
      <c r="T157" s="169">
        <f>S157*H157</f>
        <v>0</v>
      </c>
      <c r="AR157" s="23" t="s">
        <v>321</v>
      </c>
      <c r="AT157" s="23" t="s">
        <v>173</v>
      </c>
      <c r="AU157" s="23" t="s">
        <v>80</v>
      </c>
      <c r="AY157" s="23" t="s">
        <v>170</v>
      </c>
      <c r="BE157" s="170">
        <f>IF(N157="základní",J157,0)</f>
        <v>0</v>
      </c>
      <c r="BF157" s="170">
        <f>IF(N157="snížená",J157,0)</f>
        <v>0</v>
      </c>
      <c r="BG157" s="170">
        <f>IF(N157="zákl. přenesená",J157,0)</f>
        <v>0</v>
      </c>
      <c r="BH157" s="170">
        <f>IF(N157="sníž. přenesená",J157,0)</f>
        <v>0</v>
      </c>
      <c r="BI157" s="170">
        <f>IF(N157="nulová",J157,0)</f>
        <v>0</v>
      </c>
      <c r="BJ157" s="23" t="s">
        <v>77</v>
      </c>
      <c r="BK157" s="170">
        <f>ROUND(I157*H157,2)</f>
        <v>0</v>
      </c>
      <c r="BL157" s="23" t="s">
        <v>321</v>
      </c>
      <c r="BM157" s="23" t="s">
        <v>406</v>
      </c>
    </row>
    <row r="158" spans="2:65" s="12" customFormat="1" ht="13.5">
      <c r="B158" s="171"/>
      <c r="D158" s="172" t="s">
        <v>183</v>
      </c>
      <c r="E158" s="173" t="s">
        <v>5</v>
      </c>
      <c r="F158" s="174" t="s">
        <v>505</v>
      </c>
      <c r="H158" s="175">
        <v>1240</v>
      </c>
      <c r="L158" s="171"/>
      <c r="M158" s="176"/>
      <c r="N158" s="177"/>
      <c r="O158" s="177"/>
      <c r="P158" s="177"/>
      <c r="Q158" s="177"/>
      <c r="R158" s="177"/>
      <c r="S158" s="177"/>
      <c r="T158" s="178"/>
      <c r="AT158" s="173" t="s">
        <v>183</v>
      </c>
      <c r="AU158" s="173" t="s">
        <v>80</v>
      </c>
      <c r="AV158" s="12" t="s">
        <v>80</v>
      </c>
      <c r="AW158" s="12" t="s">
        <v>34</v>
      </c>
      <c r="AX158" s="12" t="s">
        <v>77</v>
      </c>
      <c r="AY158" s="173" t="s">
        <v>170</v>
      </c>
    </row>
    <row r="159" spans="2:65" s="1" customFormat="1" ht="16.5" customHeight="1">
      <c r="B159" s="159"/>
      <c r="C159" s="191" t="s">
        <v>385</v>
      </c>
      <c r="D159" s="191" t="s">
        <v>289</v>
      </c>
      <c r="E159" s="192" t="s">
        <v>409</v>
      </c>
      <c r="F159" s="193" t="s">
        <v>410</v>
      </c>
      <c r="G159" s="194" t="s">
        <v>176</v>
      </c>
      <c r="H159" s="195">
        <v>1364</v>
      </c>
      <c r="I159" s="196"/>
      <c r="J159" s="196">
        <f>ROUND(I159*H159,2)</f>
        <v>0</v>
      </c>
      <c r="K159" s="193" t="s">
        <v>5</v>
      </c>
      <c r="L159" s="197"/>
      <c r="M159" s="198" t="s">
        <v>5</v>
      </c>
      <c r="N159" s="199" t="s">
        <v>41</v>
      </c>
      <c r="O159" s="168">
        <v>0</v>
      </c>
      <c r="P159" s="168">
        <f>O159*H159</f>
        <v>0</v>
      </c>
      <c r="Q159" s="168">
        <v>5.0000000000000001E-3</v>
      </c>
      <c r="R159" s="168">
        <f>Q159*H159</f>
        <v>6.82</v>
      </c>
      <c r="S159" s="168">
        <v>0</v>
      </c>
      <c r="T159" s="169">
        <f>S159*H159</f>
        <v>0</v>
      </c>
      <c r="AR159" s="23" t="s">
        <v>400</v>
      </c>
      <c r="AT159" s="23" t="s">
        <v>289</v>
      </c>
      <c r="AU159" s="23" t="s">
        <v>80</v>
      </c>
      <c r="AY159" s="23" t="s">
        <v>170</v>
      </c>
      <c r="BE159" s="170">
        <f>IF(N159="základní",J159,0)</f>
        <v>0</v>
      </c>
      <c r="BF159" s="170">
        <f>IF(N159="snížená",J159,0)</f>
        <v>0</v>
      </c>
      <c r="BG159" s="170">
        <f>IF(N159="zákl. přenesená",J159,0)</f>
        <v>0</v>
      </c>
      <c r="BH159" s="170">
        <f>IF(N159="sníž. přenesená",J159,0)</f>
        <v>0</v>
      </c>
      <c r="BI159" s="170">
        <f>IF(N159="nulová",J159,0)</f>
        <v>0</v>
      </c>
      <c r="BJ159" s="23" t="s">
        <v>77</v>
      </c>
      <c r="BK159" s="170">
        <f>ROUND(I159*H159,2)</f>
        <v>0</v>
      </c>
      <c r="BL159" s="23" t="s">
        <v>321</v>
      </c>
      <c r="BM159" s="23" t="s">
        <v>411</v>
      </c>
    </row>
    <row r="160" spans="2:65" s="12" customFormat="1" ht="13.5">
      <c r="B160" s="171"/>
      <c r="D160" s="172" t="s">
        <v>183</v>
      </c>
      <c r="F160" s="174" t="s">
        <v>506</v>
      </c>
      <c r="H160" s="175">
        <v>1364</v>
      </c>
      <c r="L160" s="171"/>
      <c r="M160" s="200"/>
      <c r="N160" s="201"/>
      <c r="O160" s="201"/>
      <c r="P160" s="201"/>
      <c r="Q160" s="201"/>
      <c r="R160" s="201"/>
      <c r="S160" s="201"/>
      <c r="T160" s="202"/>
      <c r="AT160" s="173" t="s">
        <v>183</v>
      </c>
      <c r="AU160" s="173" t="s">
        <v>80</v>
      </c>
      <c r="AV160" s="12" t="s">
        <v>80</v>
      </c>
      <c r="AW160" s="12" t="s">
        <v>6</v>
      </c>
      <c r="AX160" s="12" t="s">
        <v>77</v>
      </c>
      <c r="AY160" s="173" t="s">
        <v>170</v>
      </c>
    </row>
    <row r="161" spans="2:12" s="1" customFormat="1" ht="6.95" customHeight="1"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37"/>
    </row>
  </sheetData>
  <autoFilter ref="C89:K160"/>
  <mergeCells count="13">
    <mergeCell ref="E82:H82"/>
    <mergeCell ref="G1:H1"/>
    <mergeCell ref="L2:V2"/>
    <mergeCell ref="E49:H49"/>
    <mergeCell ref="E51:H51"/>
    <mergeCell ref="J55:J5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>
      <pane ySplit="1" topLeftCell="A2" activePane="bottomLeft" state="frozen"/>
      <selection pane="bottomLeft" activeCell="F16" sqref="F1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108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ht="16.5" customHeight="1">
      <c r="B9" s="27"/>
      <c r="C9" s="28"/>
      <c r="D9" s="28"/>
      <c r="E9" s="323" t="s">
        <v>507</v>
      </c>
      <c r="F9" s="286"/>
      <c r="G9" s="286"/>
      <c r="H9" s="286"/>
      <c r="I9" s="28"/>
      <c r="J9" s="28"/>
      <c r="K9" s="30"/>
    </row>
    <row r="10" spans="1:70">
      <c r="B10" s="27"/>
      <c r="C10" s="28"/>
      <c r="D10" s="35" t="s">
        <v>140</v>
      </c>
      <c r="E10" s="28"/>
      <c r="F10" s="28"/>
      <c r="G10" s="28"/>
      <c r="H10" s="28"/>
      <c r="I10" s="28"/>
      <c r="J10" s="28"/>
      <c r="K10" s="30"/>
    </row>
    <row r="11" spans="1:70" s="1" customFormat="1" ht="16.5" customHeight="1">
      <c r="B11" s="37"/>
      <c r="C11" s="38"/>
      <c r="D11" s="38"/>
      <c r="E11" s="306" t="s">
        <v>508</v>
      </c>
      <c r="F11" s="325"/>
      <c r="G11" s="325"/>
      <c r="H11" s="325"/>
      <c r="I11" s="38"/>
      <c r="J11" s="38"/>
      <c r="K11" s="41"/>
    </row>
    <row r="12" spans="1:70" s="1" customFormat="1">
      <c r="B12" s="37"/>
      <c r="C12" s="38"/>
      <c r="D12" s="35" t="s">
        <v>509</v>
      </c>
      <c r="E12" s="38"/>
      <c r="F12" s="38"/>
      <c r="G12" s="38"/>
      <c r="H12" s="38"/>
      <c r="I12" s="38"/>
      <c r="J12" s="38"/>
      <c r="K12" s="41"/>
    </row>
    <row r="13" spans="1:70" s="1" customFormat="1" ht="36.950000000000003" customHeight="1">
      <c r="B13" s="37"/>
      <c r="C13" s="38"/>
      <c r="D13" s="38"/>
      <c r="E13" s="326" t="s">
        <v>510</v>
      </c>
      <c r="F13" s="325"/>
      <c r="G13" s="325"/>
      <c r="H13" s="325"/>
      <c r="I13" s="38"/>
      <c r="J13" s="38"/>
      <c r="K13" s="41"/>
    </row>
    <row r="14" spans="1:70" s="1" customFormat="1" ht="13.5">
      <c r="B14" s="37"/>
      <c r="C14" s="38"/>
      <c r="D14" s="38"/>
      <c r="E14" s="38"/>
      <c r="F14" s="38"/>
      <c r="G14" s="38"/>
      <c r="H14" s="38"/>
      <c r="I14" s="38"/>
      <c r="J14" s="38"/>
      <c r="K14" s="41"/>
    </row>
    <row r="15" spans="1:70" s="1" customFormat="1" ht="14.45" customHeight="1">
      <c r="B15" s="37"/>
      <c r="C15" s="38"/>
      <c r="D15" s="35" t="s">
        <v>19</v>
      </c>
      <c r="E15" s="38"/>
      <c r="F15" s="33" t="s">
        <v>5</v>
      </c>
      <c r="G15" s="38"/>
      <c r="H15" s="38"/>
      <c r="I15" s="35" t="s">
        <v>20</v>
      </c>
      <c r="J15" s="33" t="s">
        <v>5</v>
      </c>
      <c r="K15" s="41"/>
    </row>
    <row r="16" spans="1:70" s="1" customFormat="1" ht="14.45" customHeight="1">
      <c r="B16" s="37"/>
      <c r="C16" s="38"/>
      <c r="D16" s="35" t="s">
        <v>21</v>
      </c>
      <c r="E16" s="38"/>
      <c r="F16" s="33" t="s">
        <v>511</v>
      </c>
      <c r="G16" s="38"/>
      <c r="H16" s="38"/>
      <c r="I16" s="35" t="s">
        <v>23</v>
      </c>
      <c r="J16" s="105" t="str">
        <f>'Rekapitulace stavby'!AN8</f>
        <v>18.12.2017</v>
      </c>
      <c r="K16" s="41"/>
    </row>
    <row r="17" spans="2:11" s="1" customFormat="1" ht="10.9" customHeight="1">
      <c r="B17" s="37"/>
      <c r="C17" s="38"/>
      <c r="D17" s="38"/>
      <c r="E17" s="38"/>
      <c r="F17" s="38"/>
      <c r="G17" s="38"/>
      <c r="H17" s="38"/>
      <c r="I17" s="38"/>
      <c r="J17" s="38"/>
      <c r="K17" s="41"/>
    </row>
    <row r="18" spans="2:11" s="1" customFormat="1" ht="14.45" customHeight="1">
      <c r="B18" s="37"/>
      <c r="C18" s="38"/>
      <c r="D18" s="35" t="s">
        <v>25</v>
      </c>
      <c r="E18" s="38"/>
      <c r="F18" s="38"/>
      <c r="G18" s="38"/>
      <c r="H18" s="38"/>
      <c r="I18" s="35" t="s">
        <v>26</v>
      </c>
      <c r="J18" s="33" t="s">
        <v>512</v>
      </c>
      <c r="K18" s="41"/>
    </row>
    <row r="19" spans="2:11" s="1" customFormat="1" ht="18" customHeight="1">
      <c r="B19" s="37"/>
      <c r="C19" s="38"/>
      <c r="D19" s="38"/>
      <c r="E19" s="33" t="s">
        <v>32</v>
      </c>
      <c r="F19" s="38"/>
      <c r="G19" s="38"/>
      <c r="H19" s="38"/>
      <c r="I19" s="35" t="s">
        <v>28</v>
      </c>
      <c r="J19" s="33" t="s">
        <v>513</v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41"/>
    </row>
    <row r="21" spans="2:11" s="1" customFormat="1" ht="14.45" customHeight="1">
      <c r="B21" s="37"/>
      <c r="C21" s="38"/>
      <c r="D21" s="35" t="s">
        <v>29</v>
      </c>
      <c r="E21" s="38"/>
      <c r="F21" s="38"/>
      <c r="G21" s="38"/>
      <c r="H21" s="38"/>
      <c r="I21" s="35" t="s">
        <v>26</v>
      </c>
      <c r="J21" s="33" t="s">
        <v>5</v>
      </c>
      <c r="K21" s="41"/>
    </row>
    <row r="22" spans="2:11" s="1" customFormat="1" ht="18" customHeight="1">
      <c r="B22" s="37"/>
      <c r="C22" s="38"/>
      <c r="D22" s="38"/>
      <c r="E22" s="33" t="s">
        <v>27</v>
      </c>
      <c r="F22" s="38"/>
      <c r="G22" s="38"/>
      <c r="H22" s="38"/>
      <c r="I22" s="35" t="s">
        <v>28</v>
      </c>
      <c r="J22" s="33" t="s">
        <v>5</v>
      </c>
      <c r="K22" s="41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41"/>
    </row>
    <row r="24" spans="2:11" s="1" customFormat="1" ht="14.45" customHeight="1">
      <c r="B24" s="37"/>
      <c r="C24" s="38"/>
      <c r="D24" s="35" t="s">
        <v>30</v>
      </c>
      <c r="E24" s="38"/>
      <c r="F24" s="38"/>
      <c r="G24" s="38"/>
      <c r="H24" s="38"/>
      <c r="I24" s="35" t="s">
        <v>26</v>
      </c>
      <c r="J24" s="33" t="s">
        <v>5</v>
      </c>
      <c r="K24" s="41"/>
    </row>
    <row r="25" spans="2:11" s="1" customFormat="1" ht="18" customHeight="1">
      <c r="B25" s="37"/>
      <c r="C25" s="38"/>
      <c r="D25" s="38"/>
      <c r="E25" s="33" t="s">
        <v>514</v>
      </c>
      <c r="F25" s="38"/>
      <c r="G25" s="38"/>
      <c r="H25" s="38"/>
      <c r="I25" s="35" t="s">
        <v>28</v>
      </c>
      <c r="J25" s="33" t="s">
        <v>5</v>
      </c>
      <c r="K25" s="41"/>
    </row>
    <row r="26" spans="2:11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41"/>
    </row>
    <row r="27" spans="2:11" s="1" customFormat="1" ht="14.45" customHeight="1">
      <c r="B27" s="37"/>
      <c r="C27" s="38"/>
      <c r="D27" s="35" t="s">
        <v>35</v>
      </c>
      <c r="E27" s="38"/>
      <c r="F27" s="38"/>
      <c r="G27" s="38"/>
      <c r="H27" s="38"/>
      <c r="I27" s="38"/>
      <c r="J27" s="38"/>
      <c r="K27" s="41"/>
    </row>
    <row r="28" spans="2:11" s="7" customFormat="1" ht="16.5" customHeight="1">
      <c r="B28" s="107"/>
      <c r="C28" s="108"/>
      <c r="D28" s="108"/>
      <c r="E28" s="288" t="s">
        <v>5</v>
      </c>
      <c r="F28" s="288"/>
      <c r="G28" s="288"/>
      <c r="H28" s="288"/>
      <c r="I28" s="108"/>
      <c r="J28" s="108"/>
      <c r="K28" s="109"/>
    </row>
    <row r="29" spans="2:11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25.35" customHeight="1">
      <c r="B31" s="37"/>
      <c r="C31" s="38"/>
      <c r="D31" s="111" t="s">
        <v>36</v>
      </c>
      <c r="E31" s="38"/>
      <c r="F31" s="38"/>
      <c r="G31" s="38"/>
      <c r="H31" s="38"/>
      <c r="I31" s="38"/>
      <c r="J31" s="112">
        <f>ROUND(J91,2)</f>
        <v>0</v>
      </c>
      <c r="K31" s="41"/>
    </row>
    <row r="32" spans="2:11" s="1" customFormat="1" ht="6.95" customHeight="1">
      <c r="B32" s="37"/>
      <c r="C32" s="38"/>
      <c r="D32" s="64"/>
      <c r="E32" s="64"/>
      <c r="F32" s="64"/>
      <c r="G32" s="64"/>
      <c r="H32" s="64"/>
      <c r="I32" s="64"/>
      <c r="J32" s="64"/>
      <c r="K32" s="110"/>
    </row>
    <row r="33" spans="2:11" s="1" customFormat="1" ht="14.45" customHeight="1">
      <c r="B33" s="37"/>
      <c r="C33" s="38"/>
      <c r="D33" s="38"/>
      <c r="E33" s="38"/>
      <c r="F33" s="42" t="s">
        <v>38</v>
      </c>
      <c r="G33" s="38"/>
      <c r="H33" s="38"/>
      <c r="I33" s="42" t="s">
        <v>37</v>
      </c>
      <c r="J33" s="42" t="s">
        <v>39</v>
      </c>
      <c r="K33" s="41"/>
    </row>
    <row r="34" spans="2:11" s="1" customFormat="1" ht="14.45" customHeight="1">
      <c r="B34" s="37"/>
      <c r="C34" s="38"/>
      <c r="D34" s="45" t="s">
        <v>40</v>
      </c>
      <c r="E34" s="45" t="s">
        <v>41</v>
      </c>
      <c r="F34" s="113">
        <f>ROUND(SUM(BE91:BE122), 2)</f>
        <v>0</v>
      </c>
      <c r="G34" s="38"/>
      <c r="H34" s="38"/>
      <c r="I34" s="114">
        <v>0.21</v>
      </c>
      <c r="J34" s="113">
        <f>ROUND(ROUND((SUM(BE91:BE122)), 2)*I34, 2)</f>
        <v>0</v>
      </c>
      <c r="K34" s="41"/>
    </row>
    <row r="35" spans="2:11" s="1" customFormat="1" ht="14.45" customHeight="1">
      <c r="B35" s="37"/>
      <c r="C35" s="38"/>
      <c r="D35" s="38"/>
      <c r="E35" s="45" t="s">
        <v>42</v>
      </c>
      <c r="F35" s="113">
        <f>ROUND(SUM(BF91:BF122), 2)</f>
        <v>0</v>
      </c>
      <c r="G35" s="38"/>
      <c r="H35" s="38"/>
      <c r="I35" s="114">
        <v>0.15</v>
      </c>
      <c r="J35" s="113">
        <f>ROUND(ROUND((SUM(BF91:BF122)), 2)*I35, 2)</f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43</v>
      </c>
      <c r="F36" s="113">
        <f>ROUND(SUM(BG91:BG122), 2)</f>
        <v>0</v>
      </c>
      <c r="G36" s="38"/>
      <c r="H36" s="38"/>
      <c r="I36" s="114">
        <v>0.21</v>
      </c>
      <c r="J36" s="113">
        <v>0</v>
      </c>
      <c r="K36" s="41"/>
    </row>
    <row r="37" spans="2:11" s="1" customFormat="1" ht="14.45" hidden="1" customHeight="1">
      <c r="B37" s="37"/>
      <c r="C37" s="38"/>
      <c r="D37" s="38"/>
      <c r="E37" s="45" t="s">
        <v>44</v>
      </c>
      <c r="F37" s="113">
        <f>ROUND(SUM(BH91:BH122), 2)</f>
        <v>0</v>
      </c>
      <c r="G37" s="38"/>
      <c r="H37" s="38"/>
      <c r="I37" s="114">
        <v>0.15</v>
      </c>
      <c r="J37" s="113">
        <v>0</v>
      </c>
      <c r="K37" s="41"/>
    </row>
    <row r="38" spans="2:11" s="1" customFormat="1" ht="14.45" hidden="1" customHeight="1">
      <c r="B38" s="37"/>
      <c r="C38" s="38"/>
      <c r="D38" s="38"/>
      <c r="E38" s="45" t="s">
        <v>45</v>
      </c>
      <c r="F38" s="113">
        <f>ROUND(SUM(BI91:BI122), 2)</f>
        <v>0</v>
      </c>
      <c r="G38" s="38"/>
      <c r="H38" s="38"/>
      <c r="I38" s="114">
        <v>0</v>
      </c>
      <c r="J38" s="113">
        <v>0</v>
      </c>
      <c r="K38" s="41"/>
    </row>
    <row r="39" spans="2:11" s="1" customFormat="1" ht="6.95" customHeight="1">
      <c r="B39" s="37"/>
      <c r="C39" s="38"/>
      <c r="D39" s="38"/>
      <c r="E39" s="38"/>
      <c r="F39" s="38"/>
      <c r="G39" s="38"/>
      <c r="H39" s="38"/>
      <c r="I39" s="38"/>
      <c r="J39" s="38"/>
      <c r="K39" s="41"/>
    </row>
    <row r="40" spans="2:11" s="1" customFormat="1" ht="25.35" customHeight="1">
      <c r="B40" s="37"/>
      <c r="C40" s="115"/>
      <c r="D40" s="116" t="s">
        <v>46</v>
      </c>
      <c r="E40" s="67"/>
      <c r="F40" s="67"/>
      <c r="G40" s="117" t="s">
        <v>47</v>
      </c>
      <c r="H40" s="118" t="s">
        <v>48</v>
      </c>
      <c r="I40" s="67"/>
      <c r="J40" s="119">
        <f>SUM(J31:J38)</f>
        <v>0</v>
      </c>
      <c r="K40" s="120"/>
    </row>
    <row r="41" spans="2:11" s="1" customFormat="1" ht="14.45" customHeight="1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5" spans="2:11" s="1" customFormat="1" ht="6.95" customHeight="1">
      <c r="B45" s="55"/>
      <c r="C45" s="56"/>
      <c r="D45" s="56"/>
      <c r="E45" s="56"/>
      <c r="F45" s="56"/>
      <c r="G45" s="56"/>
      <c r="H45" s="56"/>
      <c r="I45" s="56"/>
      <c r="J45" s="56"/>
      <c r="K45" s="121"/>
    </row>
    <row r="46" spans="2:11" s="1" customFormat="1" ht="36.950000000000003" customHeight="1">
      <c r="B46" s="37"/>
      <c r="C46" s="29" t="s">
        <v>146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6.95" customHeight="1">
      <c r="B47" s="37"/>
      <c r="C47" s="38"/>
      <c r="D47" s="38"/>
      <c r="E47" s="38"/>
      <c r="F47" s="38"/>
      <c r="G47" s="38"/>
      <c r="H47" s="38"/>
      <c r="I47" s="38"/>
      <c r="J47" s="38"/>
      <c r="K47" s="41"/>
    </row>
    <row r="48" spans="2:11" s="1" customFormat="1" ht="14.45" customHeight="1">
      <c r="B48" s="37"/>
      <c r="C48" s="35" t="s">
        <v>17</v>
      </c>
      <c r="D48" s="38"/>
      <c r="E48" s="38"/>
      <c r="F48" s="38"/>
      <c r="G48" s="38"/>
      <c r="H48" s="38"/>
      <c r="I48" s="38"/>
      <c r="J48" s="38"/>
      <c r="K48" s="41"/>
    </row>
    <row r="49" spans="2:47" s="1" customFormat="1" ht="16.5" customHeight="1">
      <c r="B49" s="37"/>
      <c r="C49" s="38"/>
      <c r="D49" s="38"/>
      <c r="E49" s="323" t="str">
        <f>E7</f>
        <v>Akce č. 999 612-16 K Barrandovu, most X 034, Praha 5 - severní a jižní most</v>
      </c>
      <c r="F49" s="324"/>
      <c r="G49" s="324"/>
      <c r="H49" s="324"/>
      <c r="I49" s="38"/>
      <c r="J49" s="38"/>
      <c r="K49" s="41"/>
    </row>
    <row r="50" spans="2:47">
      <c r="B50" s="27"/>
      <c r="C50" s="35" t="s">
        <v>138</v>
      </c>
      <c r="D50" s="28"/>
      <c r="E50" s="28"/>
      <c r="F50" s="28"/>
      <c r="G50" s="28"/>
      <c r="H50" s="28"/>
      <c r="I50" s="28"/>
      <c r="J50" s="28"/>
      <c r="K50" s="30"/>
    </row>
    <row r="51" spans="2:47" ht="16.5" customHeight="1">
      <c r="B51" s="27"/>
      <c r="C51" s="28"/>
      <c r="D51" s="28"/>
      <c r="E51" s="323" t="s">
        <v>507</v>
      </c>
      <c r="F51" s="286"/>
      <c r="G51" s="286"/>
      <c r="H51" s="286"/>
      <c r="I51" s="28"/>
      <c r="J51" s="28"/>
      <c r="K51" s="30"/>
    </row>
    <row r="52" spans="2:47">
      <c r="B52" s="27"/>
      <c r="C52" s="35" t="s">
        <v>140</v>
      </c>
      <c r="D52" s="28"/>
      <c r="E52" s="28"/>
      <c r="F52" s="28"/>
      <c r="G52" s="28"/>
      <c r="H52" s="28"/>
      <c r="I52" s="28"/>
      <c r="J52" s="28"/>
      <c r="K52" s="30"/>
    </row>
    <row r="53" spans="2:47" s="1" customFormat="1" ht="16.5" customHeight="1">
      <c r="B53" s="37"/>
      <c r="C53" s="38"/>
      <c r="D53" s="38"/>
      <c r="E53" s="306" t="s">
        <v>508</v>
      </c>
      <c r="F53" s="325"/>
      <c r="G53" s="325"/>
      <c r="H53" s="325"/>
      <c r="I53" s="38"/>
      <c r="J53" s="38"/>
      <c r="K53" s="41"/>
    </row>
    <row r="54" spans="2:47" s="1" customFormat="1" ht="14.45" customHeight="1">
      <c r="B54" s="37"/>
      <c r="C54" s="35" t="s">
        <v>509</v>
      </c>
      <c r="D54" s="38"/>
      <c r="E54" s="38"/>
      <c r="F54" s="38"/>
      <c r="G54" s="38"/>
      <c r="H54" s="38"/>
      <c r="I54" s="38"/>
      <c r="J54" s="38"/>
      <c r="K54" s="41"/>
    </row>
    <row r="55" spans="2:47" s="1" customFormat="1" ht="17.25" customHeight="1">
      <c r="B55" s="37"/>
      <c r="C55" s="38"/>
      <c r="D55" s="38"/>
      <c r="E55" s="326" t="str">
        <f>E13</f>
        <v>SO401a/VO - SO401a/VO PRÁCE</v>
      </c>
      <c r="F55" s="325"/>
      <c r="G55" s="325"/>
      <c r="H55" s="325"/>
      <c r="I55" s="38"/>
      <c r="J55" s="38"/>
      <c r="K55" s="41"/>
    </row>
    <row r="56" spans="2:47" s="1" customFormat="1" ht="6.95" customHeight="1">
      <c r="B56" s="37"/>
      <c r="C56" s="38"/>
      <c r="D56" s="38"/>
      <c r="E56" s="38"/>
      <c r="F56" s="38"/>
      <c r="G56" s="38"/>
      <c r="H56" s="38"/>
      <c r="I56" s="38"/>
      <c r="J56" s="38"/>
      <c r="K56" s="41"/>
    </row>
    <row r="57" spans="2:47" s="1" customFormat="1" ht="18" customHeight="1">
      <c r="B57" s="37"/>
      <c r="C57" s="35" t="s">
        <v>21</v>
      </c>
      <c r="D57" s="38"/>
      <c r="E57" s="38"/>
      <c r="F57" s="33" t="str">
        <f>F16</f>
        <v>Praha 5 - Hlubočepy</v>
      </c>
      <c r="G57" s="38"/>
      <c r="H57" s="38"/>
      <c r="I57" s="35" t="s">
        <v>23</v>
      </c>
      <c r="J57" s="105" t="str">
        <f>IF(J16="","",J16)</f>
        <v>18.12.2017</v>
      </c>
      <c r="K57" s="41"/>
    </row>
    <row r="58" spans="2:47" s="1" customFormat="1" ht="6.95" customHeight="1">
      <c r="B58" s="37"/>
      <c r="C58" s="38"/>
      <c r="D58" s="38"/>
      <c r="E58" s="38"/>
      <c r="F58" s="38"/>
      <c r="G58" s="38"/>
      <c r="H58" s="38"/>
      <c r="I58" s="38"/>
      <c r="J58" s="38"/>
      <c r="K58" s="41"/>
    </row>
    <row r="59" spans="2:47" s="1" customFormat="1">
      <c r="B59" s="37"/>
      <c r="C59" s="35" t="s">
        <v>25</v>
      </c>
      <c r="D59" s="38"/>
      <c r="E59" s="38"/>
      <c r="F59" s="33" t="str">
        <f>E19</f>
        <v>TOP CON SERVIS s.r.o.</v>
      </c>
      <c r="G59" s="38"/>
      <c r="H59" s="38"/>
      <c r="I59" s="35" t="s">
        <v>30</v>
      </c>
      <c r="J59" s="288" t="str">
        <f>E25</f>
        <v>Ing. Pavel Nejedlý</v>
      </c>
      <c r="K59" s="41"/>
    </row>
    <row r="60" spans="2:47" s="1" customFormat="1" ht="14.45" customHeight="1">
      <c r="B60" s="37"/>
      <c r="C60" s="35" t="s">
        <v>29</v>
      </c>
      <c r="D60" s="38"/>
      <c r="E60" s="38"/>
      <c r="F60" s="33" t="str">
        <f>IF(E22="","",E22)</f>
        <v xml:space="preserve"> </v>
      </c>
      <c r="G60" s="38"/>
      <c r="H60" s="38"/>
      <c r="I60" s="38"/>
      <c r="J60" s="327"/>
      <c r="K60" s="41"/>
    </row>
    <row r="61" spans="2:47" s="1" customFormat="1" ht="10.3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47" s="1" customFormat="1" ht="29.25" customHeight="1">
      <c r="B62" s="37"/>
      <c r="C62" s="122" t="s">
        <v>147</v>
      </c>
      <c r="D62" s="115"/>
      <c r="E62" s="115"/>
      <c r="F62" s="115"/>
      <c r="G62" s="115"/>
      <c r="H62" s="115"/>
      <c r="I62" s="115"/>
      <c r="J62" s="123" t="s">
        <v>148</v>
      </c>
      <c r="K62" s="124"/>
    </row>
    <row r="63" spans="2:47" s="1" customFormat="1" ht="10.3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47" s="1" customFormat="1" ht="29.25" customHeight="1">
      <c r="B64" s="37"/>
      <c r="C64" s="125" t="s">
        <v>149</v>
      </c>
      <c r="D64" s="38"/>
      <c r="E64" s="38"/>
      <c r="F64" s="38"/>
      <c r="G64" s="38"/>
      <c r="H64" s="38"/>
      <c r="I64" s="38"/>
      <c r="J64" s="112">
        <f>J91</f>
        <v>0</v>
      </c>
      <c r="K64" s="41"/>
      <c r="AU64" s="23" t="s">
        <v>150</v>
      </c>
    </row>
    <row r="65" spans="2:12" s="8" customFormat="1" ht="24.95" customHeight="1">
      <c r="B65" s="126"/>
      <c r="C65" s="127"/>
      <c r="D65" s="128" t="s">
        <v>515</v>
      </c>
      <c r="E65" s="129"/>
      <c r="F65" s="129"/>
      <c r="G65" s="129"/>
      <c r="H65" s="129"/>
      <c r="I65" s="129"/>
      <c r="J65" s="130">
        <f>J92</f>
        <v>0</v>
      </c>
      <c r="K65" s="131"/>
    </row>
    <row r="66" spans="2:12" s="9" customFormat="1" ht="19.899999999999999" customHeight="1">
      <c r="B66" s="132"/>
      <c r="C66" s="133"/>
      <c r="D66" s="134" t="s">
        <v>516</v>
      </c>
      <c r="E66" s="135"/>
      <c r="F66" s="135"/>
      <c r="G66" s="135"/>
      <c r="H66" s="135"/>
      <c r="I66" s="135"/>
      <c r="J66" s="136">
        <f>J93</f>
        <v>0</v>
      </c>
      <c r="K66" s="137"/>
    </row>
    <row r="67" spans="2:12" s="9" customFormat="1" ht="19.899999999999999" customHeight="1">
      <c r="B67" s="132"/>
      <c r="C67" s="133"/>
      <c r="D67" s="134" t="s">
        <v>517</v>
      </c>
      <c r="E67" s="135"/>
      <c r="F67" s="135"/>
      <c r="G67" s="135"/>
      <c r="H67" s="135"/>
      <c r="I67" s="135"/>
      <c r="J67" s="136">
        <f>J112</f>
        <v>0</v>
      </c>
      <c r="K67" s="137"/>
    </row>
    <row r="68" spans="2:12" s="1" customFormat="1" ht="21.75" customHeight="1">
      <c r="B68" s="37"/>
      <c r="C68" s="38"/>
      <c r="D68" s="38"/>
      <c r="E68" s="38"/>
      <c r="F68" s="38"/>
      <c r="G68" s="38"/>
      <c r="H68" s="38"/>
      <c r="I68" s="38"/>
      <c r="J68" s="38"/>
      <c r="K68" s="4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53"/>
      <c r="J69" s="53"/>
      <c r="K69" s="54"/>
    </row>
    <row r="73" spans="2:12" s="1" customFormat="1" ht="6.95" customHeight="1"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37"/>
    </row>
    <row r="74" spans="2:12" s="1" customFormat="1" ht="36.950000000000003" customHeight="1">
      <c r="B74" s="37"/>
      <c r="C74" s="57" t="s">
        <v>154</v>
      </c>
      <c r="L74" s="37"/>
    </row>
    <row r="75" spans="2:12" s="1" customFormat="1" ht="6.95" customHeight="1">
      <c r="B75" s="37"/>
      <c r="L75" s="37"/>
    </row>
    <row r="76" spans="2:12" s="1" customFormat="1" ht="14.45" customHeight="1">
      <c r="B76" s="37"/>
      <c r="C76" s="59" t="s">
        <v>17</v>
      </c>
      <c r="L76" s="37"/>
    </row>
    <row r="77" spans="2:12" s="1" customFormat="1" ht="16.5" customHeight="1">
      <c r="B77" s="37"/>
      <c r="E77" s="328" t="str">
        <f>E7</f>
        <v>Akce č. 999 612-16 K Barrandovu, most X 034, Praha 5 - severní a jižní most</v>
      </c>
      <c r="F77" s="329"/>
      <c r="G77" s="329"/>
      <c r="H77" s="329"/>
      <c r="L77" s="37"/>
    </row>
    <row r="78" spans="2:12">
      <c r="B78" s="27"/>
      <c r="C78" s="59" t="s">
        <v>138</v>
      </c>
      <c r="L78" s="27"/>
    </row>
    <row r="79" spans="2:12" ht="16.5" customHeight="1">
      <c r="B79" s="27"/>
      <c r="E79" s="328" t="s">
        <v>507</v>
      </c>
      <c r="F79" s="322"/>
      <c r="G79" s="322"/>
      <c r="H79" s="322"/>
      <c r="L79" s="27"/>
    </row>
    <row r="80" spans="2:12">
      <c r="B80" s="27"/>
      <c r="C80" s="59" t="s">
        <v>140</v>
      </c>
      <c r="L80" s="27"/>
    </row>
    <row r="81" spans="2:65" s="1" customFormat="1" ht="16.5" customHeight="1">
      <c r="B81" s="37"/>
      <c r="E81" s="332" t="s">
        <v>508</v>
      </c>
      <c r="F81" s="330"/>
      <c r="G81" s="330"/>
      <c r="H81" s="330"/>
      <c r="L81" s="37"/>
    </row>
    <row r="82" spans="2:65" s="1" customFormat="1" ht="14.45" customHeight="1">
      <c r="B82" s="37"/>
      <c r="C82" s="59" t="s">
        <v>509</v>
      </c>
      <c r="L82" s="37"/>
    </row>
    <row r="83" spans="2:65" s="1" customFormat="1" ht="17.25" customHeight="1">
      <c r="B83" s="37"/>
      <c r="E83" s="299" t="str">
        <f>E13</f>
        <v>SO401a/VO - SO401a/VO PRÁCE</v>
      </c>
      <c r="F83" s="330"/>
      <c r="G83" s="330"/>
      <c r="H83" s="330"/>
      <c r="L83" s="37"/>
    </row>
    <row r="84" spans="2:65" s="1" customFormat="1" ht="6.95" customHeight="1">
      <c r="B84" s="37"/>
      <c r="L84" s="37"/>
    </row>
    <row r="85" spans="2:65" s="1" customFormat="1" ht="18" customHeight="1">
      <c r="B85" s="37"/>
      <c r="C85" s="59" t="s">
        <v>21</v>
      </c>
      <c r="F85" s="138" t="str">
        <f>F16</f>
        <v>Praha 5 - Hlubočepy</v>
      </c>
      <c r="I85" s="59" t="s">
        <v>23</v>
      </c>
      <c r="J85" s="63" t="str">
        <f>IF(J16="","",J16)</f>
        <v>18.12.2017</v>
      </c>
      <c r="L85" s="37"/>
    </row>
    <row r="86" spans="2:65" s="1" customFormat="1" ht="6.95" customHeight="1">
      <c r="B86" s="37"/>
      <c r="L86" s="37"/>
    </row>
    <row r="87" spans="2:65" s="1" customFormat="1">
      <c r="B87" s="37"/>
      <c r="C87" s="59" t="s">
        <v>25</v>
      </c>
      <c r="F87" s="138" t="str">
        <f>E19</f>
        <v>TOP CON SERVIS s.r.o.</v>
      </c>
      <c r="I87" s="59" t="s">
        <v>30</v>
      </c>
      <c r="J87" s="138" t="str">
        <f>E25</f>
        <v>Ing. Pavel Nejedlý</v>
      </c>
      <c r="L87" s="37"/>
    </row>
    <row r="88" spans="2:65" s="1" customFormat="1" ht="14.45" customHeight="1">
      <c r="B88" s="37"/>
      <c r="C88" s="59" t="s">
        <v>29</v>
      </c>
      <c r="F88" s="138" t="str">
        <f>IF(E22="","",E22)</f>
        <v xml:space="preserve"> </v>
      </c>
      <c r="L88" s="37"/>
    </row>
    <row r="89" spans="2:65" s="1" customFormat="1" ht="10.35" customHeight="1">
      <c r="B89" s="37"/>
      <c r="L89" s="37"/>
    </row>
    <row r="90" spans="2:65" s="10" customFormat="1" ht="29.25" customHeight="1">
      <c r="B90" s="139"/>
      <c r="C90" s="140" t="s">
        <v>155</v>
      </c>
      <c r="D90" s="141" t="s">
        <v>55</v>
      </c>
      <c r="E90" s="141" t="s">
        <v>51</v>
      </c>
      <c r="F90" s="141" t="s">
        <v>156</v>
      </c>
      <c r="G90" s="141" t="s">
        <v>157</v>
      </c>
      <c r="H90" s="141" t="s">
        <v>158</v>
      </c>
      <c r="I90" s="141" t="s">
        <v>159</v>
      </c>
      <c r="J90" s="141" t="s">
        <v>148</v>
      </c>
      <c r="K90" s="142" t="s">
        <v>160</v>
      </c>
      <c r="L90" s="139"/>
      <c r="M90" s="69" t="s">
        <v>161</v>
      </c>
      <c r="N90" s="70" t="s">
        <v>40</v>
      </c>
      <c r="O90" s="70" t="s">
        <v>162</v>
      </c>
      <c r="P90" s="70" t="s">
        <v>163</v>
      </c>
      <c r="Q90" s="70" t="s">
        <v>164</v>
      </c>
      <c r="R90" s="70" t="s">
        <v>165</v>
      </c>
      <c r="S90" s="70" t="s">
        <v>166</v>
      </c>
      <c r="T90" s="71" t="s">
        <v>167</v>
      </c>
    </row>
    <row r="91" spans="2:65" s="1" customFormat="1" ht="29.25" customHeight="1">
      <c r="B91" s="37"/>
      <c r="C91" s="73" t="s">
        <v>149</v>
      </c>
      <c r="J91" s="143">
        <f>BK91</f>
        <v>0</v>
      </c>
      <c r="L91" s="37"/>
      <c r="M91" s="72"/>
      <c r="N91" s="64"/>
      <c r="O91" s="64"/>
      <c r="P91" s="144">
        <f>P92</f>
        <v>290.85499999999996</v>
      </c>
      <c r="Q91" s="64"/>
      <c r="R91" s="144">
        <f>R92</f>
        <v>10.964560000000001</v>
      </c>
      <c r="S91" s="64"/>
      <c r="T91" s="145">
        <f>T92</f>
        <v>0.16800000000000001</v>
      </c>
      <c r="AT91" s="23" t="s">
        <v>69</v>
      </c>
      <c r="AU91" s="23" t="s">
        <v>150</v>
      </c>
      <c r="BK91" s="146">
        <f>BK92</f>
        <v>0</v>
      </c>
    </row>
    <row r="92" spans="2:65" s="11" customFormat="1" ht="37.35" customHeight="1">
      <c r="B92" s="147"/>
      <c r="D92" s="148" t="s">
        <v>69</v>
      </c>
      <c r="E92" s="149" t="s">
        <v>289</v>
      </c>
      <c r="F92" s="149" t="s">
        <v>518</v>
      </c>
      <c r="J92" s="150">
        <f>BK92</f>
        <v>0</v>
      </c>
      <c r="L92" s="147"/>
      <c r="M92" s="151"/>
      <c r="N92" s="152"/>
      <c r="O92" s="152"/>
      <c r="P92" s="153">
        <f>P93+P112</f>
        <v>290.85499999999996</v>
      </c>
      <c r="Q92" s="152"/>
      <c r="R92" s="153">
        <f>R93+R112</f>
        <v>10.964560000000001</v>
      </c>
      <c r="S92" s="152"/>
      <c r="T92" s="154">
        <f>T93+T112</f>
        <v>0.16800000000000001</v>
      </c>
      <c r="AR92" s="148" t="s">
        <v>107</v>
      </c>
      <c r="AT92" s="155" t="s">
        <v>69</v>
      </c>
      <c r="AU92" s="155" t="s">
        <v>70</v>
      </c>
      <c r="AY92" s="148" t="s">
        <v>170</v>
      </c>
      <c r="BK92" s="156">
        <f>BK93+BK112</f>
        <v>0</v>
      </c>
    </row>
    <row r="93" spans="2:65" s="11" customFormat="1" ht="19.899999999999999" customHeight="1">
      <c r="B93" s="147"/>
      <c r="D93" s="148" t="s">
        <v>69</v>
      </c>
      <c r="E93" s="157" t="s">
        <v>414</v>
      </c>
      <c r="F93" s="157" t="s">
        <v>519</v>
      </c>
      <c r="J93" s="158">
        <f>BK93</f>
        <v>0</v>
      </c>
      <c r="L93" s="147"/>
      <c r="M93" s="151"/>
      <c r="N93" s="152"/>
      <c r="O93" s="152"/>
      <c r="P93" s="153">
        <f>SUM(P94:P111)</f>
        <v>279.59699999999998</v>
      </c>
      <c r="Q93" s="152"/>
      <c r="R93" s="153">
        <f>SUM(R94:R111)</f>
        <v>0</v>
      </c>
      <c r="S93" s="152"/>
      <c r="T93" s="154">
        <f>SUM(T94:T111)</f>
        <v>0</v>
      </c>
      <c r="AR93" s="148" t="s">
        <v>107</v>
      </c>
      <c r="AT93" s="155" t="s">
        <v>69</v>
      </c>
      <c r="AU93" s="155" t="s">
        <v>77</v>
      </c>
      <c r="AY93" s="148" t="s">
        <v>170</v>
      </c>
      <c r="BK93" s="156">
        <f>SUM(BK94:BK111)</f>
        <v>0</v>
      </c>
    </row>
    <row r="94" spans="2:65" s="1" customFormat="1" ht="25.5" customHeight="1">
      <c r="B94" s="159"/>
      <c r="C94" s="160" t="s">
        <v>77</v>
      </c>
      <c r="D94" s="160" t="s">
        <v>173</v>
      </c>
      <c r="E94" s="161" t="s">
        <v>520</v>
      </c>
      <c r="F94" s="162" t="s">
        <v>521</v>
      </c>
      <c r="G94" s="163" t="s">
        <v>356</v>
      </c>
      <c r="H94" s="164">
        <v>1</v>
      </c>
      <c r="I94" s="165"/>
      <c r="J94" s="165">
        <f t="shared" ref="J94:J111" si="0">ROUND(I94*H94,2)</f>
        <v>0</v>
      </c>
      <c r="K94" s="162" t="s">
        <v>5</v>
      </c>
      <c r="L94" s="37"/>
      <c r="M94" s="166" t="s">
        <v>5</v>
      </c>
      <c r="N94" s="167" t="s">
        <v>41</v>
      </c>
      <c r="O94" s="168">
        <v>23.504999999999999</v>
      </c>
      <c r="P94" s="168">
        <f t="shared" ref="P94:P111" si="1">O94*H94</f>
        <v>23.504999999999999</v>
      </c>
      <c r="Q94" s="168">
        <v>0</v>
      </c>
      <c r="R94" s="168">
        <f t="shared" ref="R94:R111" si="2">Q94*H94</f>
        <v>0</v>
      </c>
      <c r="S94" s="168">
        <v>0</v>
      </c>
      <c r="T94" s="169">
        <f t="shared" ref="T94:T111" si="3">S94*H94</f>
        <v>0</v>
      </c>
      <c r="AR94" s="23" t="s">
        <v>419</v>
      </c>
      <c r="AT94" s="23" t="s">
        <v>173</v>
      </c>
      <c r="AU94" s="23" t="s">
        <v>80</v>
      </c>
      <c r="AY94" s="23" t="s">
        <v>170</v>
      </c>
      <c r="BE94" s="170">
        <f t="shared" ref="BE94:BE111" si="4">IF(N94="základní",J94,0)</f>
        <v>0</v>
      </c>
      <c r="BF94" s="170">
        <f t="shared" ref="BF94:BF111" si="5">IF(N94="snížená",J94,0)</f>
        <v>0</v>
      </c>
      <c r="BG94" s="170">
        <f t="shared" ref="BG94:BG111" si="6">IF(N94="zákl. přenesená",J94,0)</f>
        <v>0</v>
      </c>
      <c r="BH94" s="170">
        <f t="shared" ref="BH94:BH111" si="7">IF(N94="sníž. přenesená",J94,0)</f>
        <v>0</v>
      </c>
      <c r="BI94" s="170">
        <f t="shared" ref="BI94:BI111" si="8">IF(N94="nulová",J94,0)</f>
        <v>0</v>
      </c>
      <c r="BJ94" s="23" t="s">
        <v>77</v>
      </c>
      <c r="BK94" s="170">
        <f t="shared" ref="BK94:BK111" si="9">ROUND(I94*H94,2)</f>
        <v>0</v>
      </c>
      <c r="BL94" s="23" t="s">
        <v>419</v>
      </c>
      <c r="BM94" s="23" t="s">
        <v>522</v>
      </c>
    </row>
    <row r="95" spans="2:65" s="1" customFormat="1" ht="25.5" customHeight="1">
      <c r="B95" s="159"/>
      <c r="C95" s="160" t="s">
        <v>80</v>
      </c>
      <c r="D95" s="160" t="s">
        <v>173</v>
      </c>
      <c r="E95" s="161" t="s">
        <v>523</v>
      </c>
      <c r="F95" s="162" t="s">
        <v>524</v>
      </c>
      <c r="G95" s="163" t="s">
        <v>356</v>
      </c>
      <c r="H95" s="164">
        <v>2</v>
      </c>
      <c r="I95" s="165"/>
      <c r="J95" s="165">
        <f t="shared" si="0"/>
        <v>0</v>
      </c>
      <c r="K95" s="162" t="s">
        <v>5</v>
      </c>
      <c r="L95" s="37"/>
      <c r="M95" s="166" t="s">
        <v>5</v>
      </c>
      <c r="N95" s="167" t="s">
        <v>41</v>
      </c>
      <c r="O95" s="168">
        <v>0.19</v>
      </c>
      <c r="P95" s="168">
        <f t="shared" si="1"/>
        <v>0.38</v>
      </c>
      <c r="Q95" s="168">
        <v>0</v>
      </c>
      <c r="R95" s="168">
        <f t="shared" si="2"/>
        <v>0</v>
      </c>
      <c r="S95" s="168">
        <v>0</v>
      </c>
      <c r="T95" s="169">
        <f t="shared" si="3"/>
        <v>0</v>
      </c>
      <c r="AR95" s="23" t="s">
        <v>419</v>
      </c>
      <c r="AT95" s="23" t="s">
        <v>173</v>
      </c>
      <c r="AU95" s="23" t="s">
        <v>80</v>
      </c>
      <c r="AY95" s="23" t="s">
        <v>170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23" t="s">
        <v>77</v>
      </c>
      <c r="BK95" s="170">
        <f t="shared" si="9"/>
        <v>0</v>
      </c>
      <c r="BL95" s="23" t="s">
        <v>419</v>
      </c>
      <c r="BM95" s="23" t="s">
        <v>525</v>
      </c>
    </row>
    <row r="96" spans="2:65" s="1" customFormat="1" ht="16.5" customHeight="1">
      <c r="B96" s="159"/>
      <c r="C96" s="160" t="s">
        <v>107</v>
      </c>
      <c r="D96" s="160" t="s">
        <v>173</v>
      </c>
      <c r="E96" s="161" t="s">
        <v>526</v>
      </c>
      <c r="F96" s="162" t="s">
        <v>527</v>
      </c>
      <c r="G96" s="163" t="s">
        <v>356</v>
      </c>
      <c r="H96" s="164">
        <v>12</v>
      </c>
      <c r="I96" s="165"/>
      <c r="J96" s="165">
        <f t="shared" si="0"/>
        <v>0</v>
      </c>
      <c r="K96" s="162" t="s">
        <v>5</v>
      </c>
      <c r="L96" s="37"/>
      <c r="M96" s="166" t="s">
        <v>5</v>
      </c>
      <c r="N96" s="167" t="s">
        <v>41</v>
      </c>
      <c r="O96" s="168">
        <v>0</v>
      </c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23" t="s">
        <v>419</v>
      </c>
      <c r="AT96" s="23" t="s">
        <v>173</v>
      </c>
      <c r="AU96" s="23" t="s">
        <v>80</v>
      </c>
      <c r="AY96" s="23" t="s">
        <v>170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23" t="s">
        <v>77</v>
      </c>
      <c r="BK96" s="170">
        <f t="shared" si="9"/>
        <v>0</v>
      </c>
      <c r="BL96" s="23" t="s">
        <v>419</v>
      </c>
      <c r="BM96" s="23" t="s">
        <v>528</v>
      </c>
    </row>
    <row r="97" spans="2:65" s="1" customFormat="1" ht="16.5" customHeight="1">
      <c r="B97" s="159"/>
      <c r="C97" s="160" t="s">
        <v>177</v>
      </c>
      <c r="D97" s="160" t="s">
        <v>173</v>
      </c>
      <c r="E97" s="161" t="s">
        <v>529</v>
      </c>
      <c r="F97" s="162" t="s">
        <v>530</v>
      </c>
      <c r="G97" s="163" t="s">
        <v>531</v>
      </c>
      <c r="H97" s="164">
        <v>16</v>
      </c>
      <c r="I97" s="165"/>
      <c r="J97" s="165">
        <f t="shared" si="0"/>
        <v>0</v>
      </c>
      <c r="K97" s="162" t="s">
        <v>5</v>
      </c>
      <c r="L97" s="37"/>
      <c r="M97" s="166" t="s">
        <v>5</v>
      </c>
      <c r="N97" s="167" t="s">
        <v>41</v>
      </c>
      <c r="O97" s="168">
        <v>0</v>
      </c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23" t="s">
        <v>419</v>
      </c>
      <c r="AT97" s="23" t="s">
        <v>173</v>
      </c>
      <c r="AU97" s="23" t="s">
        <v>80</v>
      </c>
      <c r="AY97" s="23" t="s">
        <v>170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23" t="s">
        <v>77</v>
      </c>
      <c r="BK97" s="170">
        <f t="shared" si="9"/>
        <v>0</v>
      </c>
      <c r="BL97" s="23" t="s">
        <v>419</v>
      </c>
      <c r="BM97" s="23" t="s">
        <v>532</v>
      </c>
    </row>
    <row r="98" spans="2:65" s="1" customFormat="1" ht="16.5" customHeight="1">
      <c r="B98" s="159"/>
      <c r="C98" s="160" t="s">
        <v>192</v>
      </c>
      <c r="D98" s="160" t="s">
        <v>173</v>
      </c>
      <c r="E98" s="161" t="s">
        <v>533</v>
      </c>
      <c r="F98" s="162" t="s">
        <v>534</v>
      </c>
      <c r="G98" s="163" t="s">
        <v>531</v>
      </c>
      <c r="H98" s="164">
        <v>20</v>
      </c>
      <c r="I98" s="165"/>
      <c r="J98" s="165">
        <f t="shared" si="0"/>
        <v>0</v>
      </c>
      <c r="K98" s="162" t="s">
        <v>5</v>
      </c>
      <c r="L98" s="37"/>
      <c r="M98" s="166" t="s">
        <v>5</v>
      </c>
      <c r="N98" s="167" t="s">
        <v>41</v>
      </c>
      <c r="O98" s="168">
        <v>0</v>
      </c>
      <c r="P98" s="168">
        <f t="shared" si="1"/>
        <v>0</v>
      </c>
      <c r="Q98" s="168">
        <v>0</v>
      </c>
      <c r="R98" s="168">
        <f t="shared" si="2"/>
        <v>0</v>
      </c>
      <c r="S98" s="168">
        <v>0</v>
      </c>
      <c r="T98" s="169">
        <f t="shared" si="3"/>
        <v>0</v>
      </c>
      <c r="AR98" s="23" t="s">
        <v>419</v>
      </c>
      <c r="AT98" s="23" t="s">
        <v>173</v>
      </c>
      <c r="AU98" s="23" t="s">
        <v>80</v>
      </c>
      <c r="AY98" s="23" t="s">
        <v>170</v>
      </c>
      <c r="BE98" s="170">
        <f t="shared" si="4"/>
        <v>0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23" t="s">
        <v>77</v>
      </c>
      <c r="BK98" s="170">
        <f t="shared" si="9"/>
        <v>0</v>
      </c>
      <c r="BL98" s="23" t="s">
        <v>419</v>
      </c>
      <c r="BM98" s="23" t="s">
        <v>535</v>
      </c>
    </row>
    <row r="99" spans="2:65" s="1" customFormat="1" ht="16.5" customHeight="1">
      <c r="B99" s="159"/>
      <c r="C99" s="160" t="s">
        <v>197</v>
      </c>
      <c r="D99" s="160" t="s">
        <v>173</v>
      </c>
      <c r="E99" s="161" t="s">
        <v>536</v>
      </c>
      <c r="F99" s="162" t="s">
        <v>537</v>
      </c>
      <c r="G99" s="163" t="s">
        <v>343</v>
      </c>
      <c r="H99" s="164">
        <v>1920</v>
      </c>
      <c r="I99" s="165"/>
      <c r="J99" s="165">
        <f t="shared" si="0"/>
        <v>0</v>
      </c>
      <c r="K99" s="162" t="s">
        <v>5</v>
      </c>
      <c r="L99" s="37"/>
      <c r="M99" s="166" t="s">
        <v>5</v>
      </c>
      <c r="N99" s="167" t="s">
        <v>41</v>
      </c>
      <c r="O99" s="168">
        <v>4.1000000000000002E-2</v>
      </c>
      <c r="P99" s="168">
        <f t="shared" si="1"/>
        <v>78.72</v>
      </c>
      <c r="Q99" s="168">
        <v>0</v>
      </c>
      <c r="R99" s="168">
        <f t="shared" si="2"/>
        <v>0</v>
      </c>
      <c r="S99" s="168">
        <v>0</v>
      </c>
      <c r="T99" s="169">
        <f t="shared" si="3"/>
        <v>0</v>
      </c>
      <c r="AR99" s="23" t="s">
        <v>419</v>
      </c>
      <c r="AT99" s="23" t="s">
        <v>173</v>
      </c>
      <c r="AU99" s="23" t="s">
        <v>80</v>
      </c>
      <c r="AY99" s="23" t="s">
        <v>170</v>
      </c>
      <c r="BE99" s="170">
        <f t="shared" si="4"/>
        <v>0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23" t="s">
        <v>77</v>
      </c>
      <c r="BK99" s="170">
        <f t="shared" si="9"/>
        <v>0</v>
      </c>
      <c r="BL99" s="23" t="s">
        <v>419</v>
      </c>
      <c r="BM99" s="23" t="s">
        <v>538</v>
      </c>
    </row>
    <row r="100" spans="2:65" s="1" customFormat="1" ht="16.5" customHeight="1">
      <c r="B100" s="159"/>
      <c r="C100" s="160" t="s">
        <v>204</v>
      </c>
      <c r="D100" s="160" t="s">
        <v>173</v>
      </c>
      <c r="E100" s="161" t="s">
        <v>539</v>
      </c>
      <c r="F100" s="162" t="s">
        <v>540</v>
      </c>
      <c r="G100" s="163" t="s">
        <v>356</v>
      </c>
      <c r="H100" s="164">
        <v>24</v>
      </c>
      <c r="I100" s="165"/>
      <c r="J100" s="165">
        <f t="shared" si="0"/>
        <v>0</v>
      </c>
      <c r="K100" s="162" t="s">
        <v>5</v>
      </c>
      <c r="L100" s="37"/>
      <c r="M100" s="166" t="s">
        <v>5</v>
      </c>
      <c r="N100" s="167" t="s">
        <v>41</v>
      </c>
      <c r="O100" s="168">
        <v>0.86399999999999999</v>
      </c>
      <c r="P100" s="168">
        <f t="shared" si="1"/>
        <v>20.736000000000001</v>
      </c>
      <c r="Q100" s="168">
        <v>0</v>
      </c>
      <c r="R100" s="168">
        <f t="shared" si="2"/>
        <v>0</v>
      </c>
      <c r="S100" s="168">
        <v>0</v>
      </c>
      <c r="T100" s="169">
        <f t="shared" si="3"/>
        <v>0</v>
      </c>
      <c r="AR100" s="23" t="s">
        <v>419</v>
      </c>
      <c r="AT100" s="23" t="s">
        <v>173</v>
      </c>
      <c r="AU100" s="23" t="s">
        <v>80</v>
      </c>
      <c r="AY100" s="23" t="s">
        <v>170</v>
      </c>
      <c r="BE100" s="170">
        <f t="shared" si="4"/>
        <v>0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23" t="s">
        <v>77</v>
      </c>
      <c r="BK100" s="170">
        <f t="shared" si="9"/>
        <v>0</v>
      </c>
      <c r="BL100" s="23" t="s">
        <v>419</v>
      </c>
      <c r="BM100" s="23" t="s">
        <v>541</v>
      </c>
    </row>
    <row r="101" spans="2:65" s="1" customFormat="1" ht="16.5" customHeight="1">
      <c r="B101" s="159"/>
      <c r="C101" s="160" t="s">
        <v>209</v>
      </c>
      <c r="D101" s="160" t="s">
        <v>173</v>
      </c>
      <c r="E101" s="161" t="s">
        <v>542</v>
      </c>
      <c r="F101" s="162" t="s">
        <v>543</v>
      </c>
      <c r="G101" s="163" t="s">
        <v>356</v>
      </c>
      <c r="H101" s="164">
        <v>16</v>
      </c>
      <c r="I101" s="165"/>
      <c r="J101" s="165">
        <f t="shared" si="0"/>
        <v>0</v>
      </c>
      <c r="K101" s="162" t="s">
        <v>5</v>
      </c>
      <c r="L101" s="37"/>
      <c r="M101" s="166" t="s">
        <v>5</v>
      </c>
      <c r="N101" s="167" t="s">
        <v>41</v>
      </c>
      <c r="O101" s="168">
        <v>0.50600000000000001</v>
      </c>
      <c r="P101" s="168">
        <f t="shared" si="1"/>
        <v>8.0960000000000001</v>
      </c>
      <c r="Q101" s="168">
        <v>0</v>
      </c>
      <c r="R101" s="168">
        <f t="shared" si="2"/>
        <v>0</v>
      </c>
      <c r="S101" s="168">
        <v>0</v>
      </c>
      <c r="T101" s="169">
        <f t="shared" si="3"/>
        <v>0</v>
      </c>
      <c r="AR101" s="23" t="s">
        <v>419</v>
      </c>
      <c r="AT101" s="23" t="s">
        <v>173</v>
      </c>
      <c r="AU101" s="23" t="s">
        <v>80</v>
      </c>
      <c r="AY101" s="23" t="s">
        <v>170</v>
      </c>
      <c r="BE101" s="170">
        <f t="shared" si="4"/>
        <v>0</v>
      </c>
      <c r="BF101" s="170">
        <f t="shared" si="5"/>
        <v>0</v>
      </c>
      <c r="BG101" s="170">
        <f t="shared" si="6"/>
        <v>0</v>
      </c>
      <c r="BH101" s="170">
        <f t="shared" si="7"/>
        <v>0</v>
      </c>
      <c r="BI101" s="170">
        <f t="shared" si="8"/>
        <v>0</v>
      </c>
      <c r="BJ101" s="23" t="s">
        <v>77</v>
      </c>
      <c r="BK101" s="170">
        <f t="shared" si="9"/>
        <v>0</v>
      </c>
      <c r="BL101" s="23" t="s">
        <v>419</v>
      </c>
      <c r="BM101" s="23" t="s">
        <v>544</v>
      </c>
    </row>
    <row r="102" spans="2:65" s="1" customFormat="1" ht="16.5" customHeight="1">
      <c r="B102" s="159"/>
      <c r="C102" s="160" t="s">
        <v>171</v>
      </c>
      <c r="D102" s="160" t="s">
        <v>173</v>
      </c>
      <c r="E102" s="161" t="s">
        <v>545</v>
      </c>
      <c r="F102" s="162" t="s">
        <v>546</v>
      </c>
      <c r="G102" s="163" t="s">
        <v>258</v>
      </c>
      <c r="H102" s="164">
        <v>1080</v>
      </c>
      <c r="I102" s="165"/>
      <c r="J102" s="165">
        <f t="shared" si="0"/>
        <v>0</v>
      </c>
      <c r="K102" s="162" t="s">
        <v>5</v>
      </c>
      <c r="L102" s="37"/>
      <c r="M102" s="166" t="s">
        <v>5</v>
      </c>
      <c r="N102" s="167" t="s">
        <v>41</v>
      </c>
      <c r="O102" s="168">
        <v>0</v>
      </c>
      <c r="P102" s="168">
        <f t="shared" si="1"/>
        <v>0</v>
      </c>
      <c r="Q102" s="168">
        <v>0</v>
      </c>
      <c r="R102" s="168">
        <f t="shared" si="2"/>
        <v>0</v>
      </c>
      <c r="S102" s="168">
        <v>0</v>
      </c>
      <c r="T102" s="169">
        <f t="shared" si="3"/>
        <v>0</v>
      </c>
      <c r="AR102" s="23" t="s">
        <v>419</v>
      </c>
      <c r="AT102" s="23" t="s">
        <v>173</v>
      </c>
      <c r="AU102" s="23" t="s">
        <v>80</v>
      </c>
      <c r="AY102" s="23" t="s">
        <v>170</v>
      </c>
      <c r="BE102" s="170">
        <f t="shared" si="4"/>
        <v>0</v>
      </c>
      <c r="BF102" s="170">
        <f t="shared" si="5"/>
        <v>0</v>
      </c>
      <c r="BG102" s="170">
        <f t="shared" si="6"/>
        <v>0</v>
      </c>
      <c r="BH102" s="170">
        <f t="shared" si="7"/>
        <v>0</v>
      </c>
      <c r="BI102" s="170">
        <f t="shared" si="8"/>
        <v>0</v>
      </c>
      <c r="BJ102" s="23" t="s">
        <v>77</v>
      </c>
      <c r="BK102" s="170">
        <f t="shared" si="9"/>
        <v>0</v>
      </c>
      <c r="BL102" s="23" t="s">
        <v>419</v>
      </c>
      <c r="BM102" s="23" t="s">
        <v>547</v>
      </c>
    </row>
    <row r="103" spans="2:65" s="1" customFormat="1" ht="25.5" customHeight="1">
      <c r="B103" s="159"/>
      <c r="C103" s="160" t="s">
        <v>218</v>
      </c>
      <c r="D103" s="160" t="s">
        <v>173</v>
      </c>
      <c r="E103" s="161" t="s">
        <v>548</v>
      </c>
      <c r="F103" s="162" t="s">
        <v>549</v>
      </c>
      <c r="G103" s="163" t="s">
        <v>356</v>
      </c>
      <c r="H103" s="164">
        <v>28</v>
      </c>
      <c r="I103" s="165"/>
      <c r="J103" s="165">
        <f t="shared" si="0"/>
        <v>0</v>
      </c>
      <c r="K103" s="162" t="s">
        <v>5</v>
      </c>
      <c r="L103" s="37"/>
      <c r="M103" s="166" t="s">
        <v>5</v>
      </c>
      <c r="N103" s="167" t="s">
        <v>41</v>
      </c>
      <c r="O103" s="168">
        <v>0.496</v>
      </c>
      <c r="P103" s="168">
        <f t="shared" si="1"/>
        <v>13.888</v>
      </c>
      <c r="Q103" s="168">
        <v>0</v>
      </c>
      <c r="R103" s="168">
        <f t="shared" si="2"/>
        <v>0</v>
      </c>
      <c r="S103" s="168">
        <v>0</v>
      </c>
      <c r="T103" s="169">
        <f t="shared" si="3"/>
        <v>0</v>
      </c>
      <c r="AR103" s="23" t="s">
        <v>419</v>
      </c>
      <c r="AT103" s="23" t="s">
        <v>173</v>
      </c>
      <c r="AU103" s="23" t="s">
        <v>80</v>
      </c>
      <c r="AY103" s="23" t="s">
        <v>170</v>
      </c>
      <c r="BE103" s="170">
        <f t="shared" si="4"/>
        <v>0</v>
      </c>
      <c r="BF103" s="170">
        <f t="shared" si="5"/>
        <v>0</v>
      </c>
      <c r="BG103" s="170">
        <f t="shared" si="6"/>
        <v>0</v>
      </c>
      <c r="BH103" s="170">
        <f t="shared" si="7"/>
        <v>0</v>
      </c>
      <c r="BI103" s="170">
        <f t="shared" si="8"/>
        <v>0</v>
      </c>
      <c r="BJ103" s="23" t="s">
        <v>77</v>
      </c>
      <c r="BK103" s="170">
        <f t="shared" si="9"/>
        <v>0</v>
      </c>
      <c r="BL103" s="23" t="s">
        <v>419</v>
      </c>
      <c r="BM103" s="23" t="s">
        <v>550</v>
      </c>
    </row>
    <row r="104" spans="2:65" s="1" customFormat="1" ht="25.5" customHeight="1">
      <c r="B104" s="159"/>
      <c r="C104" s="160" t="s">
        <v>224</v>
      </c>
      <c r="D104" s="160" t="s">
        <v>173</v>
      </c>
      <c r="E104" s="161" t="s">
        <v>551</v>
      </c>
      <c r="F104" s="162" t="s">
        <v>552</v>
      </c>
      <c r="G104" s="163" t="s">
        <v>258</v>
      </c>
      <c r="H104" s="164">
        <v>242</v>
      </c>
      <c r="I104" s="165"/>
      <c r="J104" s="165">
        <f t="shared" si="0"/>
        <v>0</v>
      </c>
      <c r="K104" s="162" t="s">
        <v>5</v>
      </c>
      <c r="L104" s="37"/>
      <c r="M104" s="166" t="s">
        <v>5</v>
      </c>
      <c r="N104" s="167" t="s">
        <v>41</v>
      </c>
      <c r="O104" s="168">
        <v>0.09</v>
      </c>
      <c r="P104" s="168">
        <f t="shared" si="1"/>
        <v>21.779999999999998</v>
      </c>
      <c r="Q104" s="168">
        <v>0</v>
      </c>
      <c r="R104" s="168">
        <f t="shared" si="2"/>
        <v>0</v>
      </c>
      <c r="S104" s="168">
        <v>0</v>
      </c>
      <c r="T104" s="169">
        <f t="shared" si="3"/>
        <v>0</v>
      </c>
      <c r="AR104" s="23" t="s">
        <v>419</v>
      </c>
      <c r="AT104" s="23" t="s">
        <v>173</v>
      </c>
      <c r="AU104" s="23" t="s">
        <v>80</v>
      </c>
      <c r="AY104" s="23" t="s">
        <v>170</v>
      </c>
      <c r="BE104" s="170">
        <f t="shared" si="4"/>
        <v>0</v>
      </c>
      <c r="BF104" s="170">
        <f t="shared" si="5"/>
        <v>0</v>
      </c>
      <c r="BG104" s="170">
        <f t="shared" si="6"/>
        <v>0</v>
      </c>
      <c r="BH104" s="170">
        <f t="shared" si="7"/>
        <v>0</v>
      </c>
      <c r="BI104" s="170">
        <f t="shared" si="8"/>
        <v>0</v>
      </c>
      <c r="BJ104" s="23" t="s">
        <v>77</v>
      </c>
      <c r="BK104" s="170">
        <f t="shared" si="9"/>
        <v>0</v>
      </c>
      <c r="BL104" s="23" t="s">
        <v>419</v>
      </c>
      <c r="BM104" s="23" t="s">
        <v>553</v>
      </c>
    </row>
    <row r="105" spans="2:65" s="1" customFormat="1" ht="25.5" customHeight="1">
      <c r="B105" s="159"/>
      <c r="C105" s="160" t="s">
        <v>230</v>
      </c>
      <c r="D105" s="160" t="s">
        <v>173</v>
      </c>
      <c r="E105" s="161" t="s">
        <v>554</v>
      </c>
      <c r="F105" s="162" t="s">
        <v>555</v>
      </c>
      <c r="G105" s="163" t="s">
        <v>356</v>
      </c>
      <c r="H105" s="164">
        <v>144</v>
      </c>
      <c r="I105" s="165"/>
      <c r="J105" s="165">
        <f t="shared" si="0"/>
        <v>0</v>
      </c>
      <c r="K105" s="162" t="s">
        <v>5</v>
      </c>
      <c r="L105" s="37"/>
      <c r="M105" s="166" t="s">
        <v>5</v>
      </c>
      <c r="N105" s="167" t="s">
        <v>41</v>
      </c>
      <c r="O105" s="168">
        <v>5.0999999999999997E-2</v>
      </c>
      <c r="P105" s="168">
        <f t="shared" si="1"/>
        <v>7.3439999999999994</v>
      </c>
      <c r="Q105" s="168">
        <v>0</v>
      </c>
      <c r="R105" s="168">
        <f t="shared" si="2"/>
        <v>0</v>
      </c>
      <c r="S105" s="168">
        <v>0</v>
      </c>
      <c r="T105" s="169">
        <f t="shared" si="3"/>
        <v>0</v>
      </c>
      <c r="AR105" s="23" t="s">
        <v>419</v>
      </c>
      <c r="AT105" s="23" t="s">
        <v>173</v>
      </c>
      <c r="AU105" s="23" t="s">
        <v>80</v>
      </c>
      <c r="AY105" s="23" t="s">
        <v>170</v>
      </c>
      <c r="BE105" s="170">
        <f t="shared" si="4"/>
        <v>0</v>
      </c>
      <c r="BF105" s="170">
        <f t="shared" si="5"/>
        <v>0</v>
      </c>
      <c r="BG105" s="170">
        <f t="shared" si="6"/>
        <v>0</v>
      </c>
      <c r="BH105" s="170">
        <f t="shared" si="7"/>
        <v>0</v>
      </c>
      <c r="BI105" s="170">
        <f t="shared" si="8"/>
        <v>0</v>
      </c>
      <c r="BJ105" s="23" t="s">
        <v>77</v>
      </c>
      <c r="BK105" s="170">
        <f t="shared" si="9"/>
        <v>0</v>
      </c>
      <c r="BL105" s="23" t="s">
        <v>419</v>
      </c>
      <c r="BM105" s="23" t="s">
        <v>556</v>
      </c>
    </row>
    <row r="106" spans="2:65" s="1" customFormat="1" ht="16.5" customHeight="1">
      <c r="B106" s="159"/>
      <c r="C106" s="160" t="s">
        <v>237</v>
      </c>
      <c r="D106" s="160" t="s">
        <v>173</v>
      </c>
      <c r="E106" s="161" t="s">
        <v>557</v>
      </c>
      <c r="F106" s="162" t="s">
        <v>558</v>
      </c>
      <c r="G106" s="163" t="s">
        <v>531</v>
      </c>
      <c r="H106" s="164">
        <v>40</v>
      </c>
      <c r="I106" s="165"/>
      <c r="J106" s="165">
        <f t="shared" si="0"/>
        <v>0</v>
      </c>
      <c r="K106" s="162" t="s">
        <v>5</v>
      </c>
      <c r="L106" s="37"/>
      <c r="M106" s="166" t="s">
        <v>5</v>
      </c>
      <c r="N106" s="167" t="s">
        <v>41</v>
      </c>
      <c r="O106" s="168">
        <v>1</v>
      </c>
      <c r="P106" s="168">
        <f t="shared" si="1"/>
        <v>40</v>
      </c>
      <c r="Q106" s="168">
        <v>0</v>
      </c>
      <c r="R106" s="168">
        <f t="shared" si="2"/>
        <v>0</v>
      </c>
      <c r="S106" s="168">
        <v>0</v>
      </c>
      <c r="T106" s="169">
        <f t="shared" si="3"/>
        <v>0</v>
      </c>
      <c r="AR106" s="23" t="s">
        <v>419</v>
      </c>
      <c r="AT106" s="23" t="s">
        <v>173</v>
      </c>
      <c r="AU106" s="23" t="s">
        <v>80</v>
      </c>
      <c r="AY106" s="23" t="s">
        <v>170</v>
      </c>
      <c r="BE106" s="170">
        <f t="shared" si="4"/>
        <v>0</v>
      </c>
      <c r="BF106" s="170">
        <f t="shared" si="5"/>
        <v>0</v>
      </c>
      <c r="BG106" s="170">
        <f t="shared" si="6"/>
        <v>0</v>
      </c>
      <c r="BH106" s="170">
        <f t="shared" si="7"/>
        <v>0</v>
      </c>
      <c r="BI106" s="170">
        <f t="shared" si="8"/>
        <v>0</v>
      </c>
      <c r="BJ106" s="23" t="s">
        <v>77</v>
      </c>
      <c r="BK106" s="170">
        <f t="shared" si="9"/>
        <v>0</v>
      </c>
      <c r="BL106" s="23" t="s">
        <v>419</v>
      </c>
      <c r="BM106" s="23" t="s">
        <v>559</v>
      </c>
    </row>
    <row r="107" spans="2:65" s="1" customFormat="1" ht="16.5" customHeight="1">
      <c r="B107" s="159"/>
      <c r="C107" s="160" t="s">
        <v>313</v>
      </c>
      <c r="D107" s="160" t="s">
        <v>173</v>
      </c>
      <c r="E107" s="161" t="s">
        <v>560</v>
      </c>
      <c r="F107" s="162" t="s">
        <v>561</v>
      </c>
      <c r="G107" s="163" t="s">
        <v>258</v>
      </c>
      <c r="H107" s="164">
        <v>670</v>
      </c>
      <c r="I107" s="165"/>
      <c r="J107" s="165">
        <f t="shared" si="0"/>
        <v>0</v>
      </c>
      <c r="K107" s="162" t="s">
        <v>5</v>
      </c>
      <c r="L107" s="37"/>
      <c r="M107" s="166" t="s">
        <v>5</v>
      </c>
      <c r="N107" s="167" t="s">
        <v>41</v>
      </c>
      <c r="O107" s="168">
        <v>0</v>
      </c>
      <c r="P107" s="168">
        <f t="shared" si="1"/>
        <v>0</v>
      </c>
      <c r="Q107" s="168">
        <v>0</v>
      </c>
      <c r="R107" s="168">
        <f t="shared" si="2"/>
        <v>0</v>
      </c>
      <c r="S107" s="168">
        <v>0</v>
      </c>
      <c r="T107" s="169">
        <f t="shared" si="3"/>
        <v>0</v>
      </c>
      <c r="AR107" s="23" t="s">
        <v>419</v>
      </c>
      <c r="AT107" s="23" t="s">
        <v>173</v>
      </c>
      <c r="AU107" s="23" t="s">
        <v>80</v>
      </c>
      <c r="AY107" s="23" t="s">
        <v>170</v>
      </c>
      <c r="BE107" s="170">
        <f t="shared" si="4"/>
        <v>0</v>
      </c>
      <c r="BF107" s="170">
        <f t="shared" si="5"/>
        <v>0</v>
      </c>
      <c r="BG107" s="170">
        <f t="shared" si="6"/>
        <v>0</v>
      </c>
      <c r="BH107" s="170">
        <f t="shared" si="7"/>
        <v>0</v>
      </c>
      <c r="BI107" s="170">
        <f t="shared" si="8"/>
        <v>0</v>
      </c>
      <c r="BJ107" s="23" t="s">
        <v>77</v>
      </c>
      <c r="BK107" s="170">
        <f t="shared" si="9"/>
        <v>0</v>
      </c>
      <c r="BL107" s="23" t="s">
        <v>419</v>
      </c>
      <c r="BM107" s="23" t="s">
        <v>562</v>
      </c>
    </row>
    <row r="108" spans="2:65" s="1" customFormat="1" ht="16.5" customHeight="1">
      <c r="B108" s="159"/>
      <c r="C108" s="160" t="s">
        <v>11</v>
      </c>
      <c r="D108" s="160" t="s">
        <v>173</v>
      </c>
      <c r="E108" s="161" t="s">
        <v>563</v>
      </c>
      <c r="F108" s="162" t="s">
        <v>564</v>
      </c>
      <c r="G108" s="163" t="s">
        <v>565</v>
      </c>
      <c r="H108" s="164">
        <v>1</v>
      </c>
      <c r="I108" s="165"/>
      <c r="J108" s="165">
        <f t="shared" si="0"/>
        <v>0</v>
      </c>
      <c r="K108" s="162" t="s">
        <v>5</v>
      </c>
      <c r="L108" s="37"/>
      <c r="M108" s="166" t="s">
        <v>5</v>
      </c>
      <c r="N108" s="167" t="s">
        <v>41</v>
      </c>
      <c r="O108" s="168">
        <v>0</v>
      </c>
      <c r="P108" s="168">
        <f t="shared" si="1"/>
        <v>0</v>
      </c>
      <c r="Q108" s="168">
        <v>0</v>
      </c>
      <c r="R108" s="168">
        <f t="shared" si="2"/>
        <v>0</v>
      </c>
      <c r="S108" s="168">
        <v>0</v>
      </c>
      <c r="T108" s="169">
        <f t="shared" si="3"/>
        <v>0</v>
      </c>
      <c r="AR108" s="23" t="s">
        <v>419</v>
      </c>
      <c r="AT108" s="23" t="s">
        <v>173</v>
      </c>
      <c r="AU108" s="23" t="s">
        <v>80</v>
      </c>
      <c r="AY108" s="23" t="s">
        <v>170</v>
      </c>
      <c r="BE108" s="170">
        <f t="shared" si="4"/>
        <v>0</v>
      </c>
      <c r="BF108" s="170">
        <f t="shared" si="5"/>
        <v>0</v>
      </c>
      <c r="BG108" s="170">
        <f t="shared" si="6"/>
        <v>0</v>
      </c>
      <c r="BH108" s="170">
        <f t="shared" si="7"/>
        <v>0</v>
      </c>
      <c r="BI108" s="170">
        <f t="shared" si="8"/>
        <v>0</v>
      </c>
      <c r="BJ108" s="23" t="s">
        <v>77</v>
      </c>
      <c r="BK108" s="170">
        <f t="shared" si="9"/>
        <v>0</v>
      </c>
      <c r="BL108" s="23" t="s">
        <v>419</v>
      </c>
      <c r="BM108" s="23" t="s">
        <v>566</v>
      </c>
    </row>
    <row r="109" spans="2:65" s="1" customFormat="1" ht="16.5" customHeight="1">
      <c r="B109" s="159"/>
      <c r="C109" s="160" t="s">
        <v>321</v>
      </c>
      <c r="D109" s="160" t="s">
        <v>173</v>
      </c>
      <c r="E109" s="161" t="s">
        <v>567</v>
      </c>
      <c r="F109" s="162" t="s">
        <v>568</v>
      </c>
      <c r="G109" s="163" t="s">
        <v>356</v>
      </c>
      <c r="H109" s="164">
        <v>12</v>
      </c>
      <c r="I109" s="165"/>
      <c r="J109" s="165">
        <f t="shared" si="0"/>
        <v>0</v>
      </c>
      <c r="K109" s="162" t="s">
        <v>5</v>
      </c>
      <c r="L109" s="37"/>
      <c r="M109" s="166" t="s">
        <v>5</v>
      </c>
      <c r="N109" s="167" t="s">
        <v>41</v>
      </c>
      <c r="O109" s="168">
        <v>5.8999999999999997E-2</v>
      </c>
      <c r="P109" s="168">
        <f t="shared" si="1"/>
        <v>0.70799999999999996</v>
      </c>
      <c r="Q109" s="168">
        <v>0</v>
      </c>
      <c r="R109" s="168">
        <f t="shared" si="2"/>
        <v>0</v>
      </c>
      <c r="S109" s="168">
        <v>0</v>
      </c>
      <c r="T109" s="169">
        <f t="shared" si="3"/>
        <v>0</v>
      </c>
      <c r="AR109" s="23" t="s">
        <v>419</v>
      </c>
      <c r="AT109" s="23" t="s">
        <v>173</v>
      </c>
      <c r="AU109" s="23" t="s">
        <v>80</v>
      </c>
      <c r="AY109" s="23" t="s">
        <v>170</v>
      </c>
      <c r="BE109" s="170">
        <f t="shared" si="4"/>
        <v>0</v>
      </c>
      <c r="BF109" s="170">
        <f t="shared" si="5"/>
        <v>0</v>
      </c>
      <c r="BG109" s="170">
        <f t="shared" si="6"/>
        <v>0</v>
      </c>
      <c r="BH109" s="170">
        <f t="shared" si="7"/>
        <v>0</v>
      </c>
      <c r="BI109" s="170">
        <f t="shared" si="8"/>
        <v>0</v>
      </c>
      <c r="BJ109" s="23" t="s">
        <v>77</v>
      </c>
      <c r="BK109" s="170">
        <f t="shared" si="9"/>
        <v>0</v>
      </c>
      <c r="BL109" s="23" t="s">
        <v>419</v>
      </c>
      <c r="BM109" s="23" t="s">
        <v>569</v>
      </c>
    </row>
    <row r="110" spans="2:65" s="1" customFormat="1" ht="25.5" customHeight="1">
      <c r="B110" s="159"/>
      <c r="C110" s="160" t="s">
        <v>325</v>
      </c>
      <c r="D110" s="160" t="s">
        <v>173</v>
      </c>
      <c r="E110" s="161" t="s">
        <v>570</v>
      </c>
      <c r="F110" s="162" t="s">
        <v>571</v>
      </c>
      <c r="G110" s="163" t="s">
        <v>258</v>
      </c>
      <c r="H110" s="164">
        <v>360</v>
      </c>
      <c r="I110" s="165"/>
      <c r="J110" s="165">
        <f t="shared" si="0"/>
        <v>0</v>
      </c>
      <c r="K110" s="162" t="s">
        <v>5</v>
      </c>
      <c r="L110" s="37"/>
      <c r="M110" s="166" t="s">
        <v>5</v>
      </c>
      <c r="N110" s="167" t="s">
        <v>41</v>
      </c>
      <c r="O110" s="168">
        <v>0.17899999999999999</v>
      </c>
      <c r="P110" s="168">
        <f t="shared" si="1"/>
        <v>64.44</v>
      </c>
      <c r="Q110" s="168">
        <v>0</v>
      </c>
      <c r="R110" s="168">
        <f t="shared" si="2"/>
        <v>0</v>
      </c>
      <c r="S110" s="168">
        <v>0</v>
      </c>
      <c r="T110" s="169">
        <f t="shared" si="3"/>
        <v>0</v>
      </c>
      <c r="AR110" s="23" t="s">
        <v>419</v>
      </c>
      <c r="AT110" s="23" t="s">
        <v>173</v>
      </c>
      <c r="AU110" s="23" t="s">
        <v>80</v>
      </c>
      <c r="AY110" s="23" t="s">
        <v>170</v>
      </c>
      <c r="BE110" s="170">
        <f t="shared" si="4"/>
        <v>0</v>
      </c>
      <c r="BF110" s="170">
        <f t="shared" si="5"/>
        <v>0</v>
      </c>
      <c r="BG110" s="170">
        <f t="shared" si="6"/>
        <v>0</v>
      </c>
      <c r="BH110" s="170">
        <f t="shared" si="7"/>
        <v>0</v>
      </c>
      <c r="BI110" s="170">
        <f t="shared" si="8"/>
        <v>0</v>
      </c>
      <c r="BJ110" s="23" t="s">
        <v>77</v>
      </c>
      <c r="BK110" s="170">
        <f t="shared" si="9"/>
        <v>0</v>
      </c>
      <c r="BL110" s="23" t="s">
        <v>419</v>
      </c>
      <c r="BM110" s="23" t="s">
        <v>572</v>
      </c>
    </row>
    <row r="111" spans="2:65" s="1" customFormat="1" ht="16.5" customHeight="1">
      <c r="B111" s="159"/>
      <c r="C111" s="160" t="s">
        <v>330</v>
      </c>
      <c r="D111" s="160" t="s">
        <v>173</v>
      </c>
      <c r="E111" s="161" t="s">
        <v>573</v>
      </c>
      <c r="F111" s="162" t="s">
        <v>574</v>
      </c>
      <c r="G111" s="163" t="s">
        <v>531</v>
      </c>
      <c r="H111" s="164">
        <v>2</v>
      </c>
      <c r="I111" s="165"/>
      <c r="J111" s="165">
        <f t="shared" si="0"/>
        <v>0</v>
      </c>
      <c r="K111" s="162" t="s">
        <v>5</v>
      </c>
      <c r="L111" s="37"/>
      <c r="M111" s="166" t="s">
        <v>5</v>
      </c>
      <c r="N111" s="167" t="s">
        <v>41</v>
      </c>
      <c r="O111" s="168">
        <v>0</v>
      </c>
      <c r="P111" s="168">
        <f t="shared" si="1"/>
        <v>0</v>
      </c>
      <c r="Q111" s="168">
        <v>0</v>
      </c>
      <c r="R111" s="168">
        <f t="shared" si="2"/>
        <v>0</v>
      </c>
      <c r="S111" s="168">
        <v>0</v>
      </c>
      <c r="T111" s="169">
        <f t="shared" si="3"/>
        <v>0</v>
      </c>
      <c r="AR111" s="23" t="s">
        <v>575</v>
      </c>
      <c r="AT111" s="23" t="s">
        <v>173</v>
      </c>
      <c r="AU111" s="23" t="s">
        <v>80</v>
      </c>
      <c r="AY111" s="23" t="s">
        <v>170</v>
      </c>
      <c r="BE111" s="170">
        <f t="shared" si="4"/>
        <v>0</v>
      </c>
      <c r="BF111" s="170">
        <f t="shared" si="5"/>
        <v>0</v>
      </c>
      <c r="BG111" s="170">
        <f t="shared" si="6"/>
        <v>0</v>
      </c>
      <c r="BH111" s="170">
        <f t="shared" si="7"/>
        <v>0</v>
      </c>
      <c r="BI111" s="170">
        <f t="shared" si="8"/>
        <v>0</v>
      </c>
      <c r="BJ111" s="23" t="s">
        <v>77</v>
      </c>
      <c r="BK111" s="170">
        <f t="shared" si="9"/>
        <v>0</v>
      </c>
      <c r="BL111" s="23" t="s">
        <v>575</v>
      </c>
      <c r="BM111" s="23" t="s">
        <v>576</v>
      </c>
    </row>
    <row r="112" spans="2:65" s="11" customFormat="1" ht="29.85" customHeight="1">
      <c r="B112" s="147"/>
      <c r="D112" s="148" t="s">
        <v>69</v>
      </c>
      <c r="E112" s="157" t="s">
        <v>440</v>
      </c>
      <c r="F112" s="157" t="s">
        <v>577</v>
      </c>
      <c r="J112" s="158">
        <f>BK112</f>
        <v>0</v>
      </c>
      <c r="L112" s="147"/>
      <c r="M112" s="151"/>
      <c r="N112" s="152"/>
      <c r="O112" s="152"/>
      <c r="P112" s="153">
        <f>SUM(P113:P122)</f>
        <v>11.258000000000001</v>
      </c>
      <c r="Q112" s="152"/>
      <c r="R112" s="153">
        <f>SUM(R113:R122)</f>
        <v>10.964560000000001</v>
      </c>
      <c r="S112" s="152"/>
      <c r="T112" s="154">
        <f>SUM(T113:T122)</f>
        <v>0.16800000000000001</v>
      </c>
      <c r="AR112" s="148" t="s">
        <v>107</v>
      </c>
      <c r="AT112" s="155" t="s">
        <v>69</v>
      </c>
      <c r="AU112" s="155" t="s">
        <v>77</v>
      </c>
      <c r="AY112" s="148" t="s">
        <v>170</v>
      </c>
      <c r="BK112" s="156">
        <f>SUM(BK113:BK122)</f>
        <v>0</v>
      </c>
    </row>
    <row r="113" spans="2:65" s="1" customFormat="1" ht="16.5" customHeight="1">
      <c r="B113" s="159"/>
      <c r="C113" s="160" t="s">
        <v>334</v>
      </c>
      <c r="D113" s="160" t="s">
        <v>173</v>
      </c>
      <c r="E113" s="161" t="s">
        <v>578</v>
      </c>
      <c r="F113" s="162" t="s">
        <v>579</v>
      </c>
      <c r="G113" s="163" t="s">
        <v>356</v>
      </c>
      <c r="H113" s="164">
        <v>1</v>
      </c>
      <c r="I113" s="165"/>
      <c r="J113" s="165">
        <f t="shared" ref="J113:J122" si="10">ROUND(I113*H113,2)</f>
        <v>0</v>
      </c>
      <c r="K113" s="162" t="s">
        <v>5</v>
      </c>
      <c r="L113" s="37"/>
      <c r="M113" s="166" t="s">
        <v>5</v>
      </c>
      <c r="N113" s="167" t="s">
        <v>41</v>
      </c>
      <c r="O113" s="168">
        <v>0</v>
      </c>
      <c r="P113" s="168">
        <f t="shared" ref="P113:P122" si="11">O113*H113</f>
        <v>0</v>
      </c>
      <c r="Q113" s="168">
        <v>0</v>
      </c>
      <c r="R113" s="168">
        <f t="shared" ref="R113:R122" si="12">Q113*H113</f>
        <v>0</v>
      </c>
      <c r="S113" s="168">
        <v>0</v>
      </c>
      <c r="T113" s="169">
        <f t="shared" ref="T113:T122" si="13">S113*H113</f>
        <v>0</v>
      </c>
      <c r="AR113" s="23" t="s">
        <v>419</v>
      </c>
      <c r="AT113" s="23" t="s">
        <v>173</v>
      </c>
      <c r="AU113" s="23" t="s">
        <v>80</v>
      </c>
      <c r="AY113" s="23" t="s">
        <v>170</v>
      </c>
      <c r="BE113" s="170">
        <f t="shared" ref="BE113:BE122" si="14">IF(N113="základní",J113,0)</f>
        <v>0</v>
      </c>
      <c r="BF113" s="170">
        <f t="shared" ref="BF113:BF122" si="15">IF(N113="snížená",J113,0)</f>
        <v>0</v>
      </c>
      <c r="BG113" s="170">
        <f t="shared" ref="BG113:BG122" si="16">IF(N113="zákl. přenesená",J113,0)</f>
        <v>0</v>
      </c>
      <c r="BH113" s="170">
        <f t="shared" ref="BH113:BH122" si="17">IF(N113="sníž. přenesená",J113,0)</f>
        <v>0</v>
      </c>
      <c r="BI113" s="170">
        <f t="shared" ref="BI113:BI122" si="18">IF(N113="nulová",J113,0)</f>
        <v>0</v>
      </c>
      <c r="BJ113" s="23" t="s">
        <v>77</v>
      </c>
      <c r="BK113" s="170">
        <f t="shared" ref="BK113:BK122" si="19">ROUND(I113*H113,2)</f>
        <v>0</v>
      </c>
      <c r="BL113" s="23" t="s">
        <v>419</v>
      </c>
      <c r="BM113" s="23" t="s">
        <v>580</v>
      </c>
    </row>
    <row r="114" spans="2:65" s="1" customFormat="1" ht="25.5" customHeight="1">
      <c r="B114" s="159"/>
      <c r="C114" s="160" t="s">
        <v>340</v>
      </c>
      <c r="D114" s="160" t="s">
        <v>173</v>
      </c>
      <c r="E114" s="161" t="s">
        <v>581</v>
      </c>
      <c r="F114" s="162" t="s">
        <v>582</v>
      </c>
      <c r="G114" s="163" t="s">
        <v>267</v>
      </c>
      <c r="H114" s="164">
        <v>2</v>
      </c>
      <c r="I114" s="165"/>
      <c r="J114" s="165">
        <f t="shared" si="10"/>
        <v>0</v>
      </c>
      <c r="K114" s="162" t="s">
        <v>5</v>
      </c>
      <c r="L114" s="37"/>
      <c r="M114" s="166" t="s">
        <v>5</v>
      </c>
      <c r="N114" s="167" t="s">
        <v>41</v>
      </c>
      <c r="O114" s="168">
        <v>1.64</v>
      </c>
      <c r="P114" s="168">
        <f t="shared" si="11"/>
        <v>3.28</v>
      </c>
      <c r="Q114" s="168">
        <v>0</v>
      </c>
      <c r="R114" s="168">
        <f t="shared" si="12"/>
        <v>0</v>
      </c>
      <c r="S114" s="168">
        <v>0</v>
      </c>
      <c r="T114" s="169">
        <f t="shared" si="13"/>
        <v>0</v>
      </c>
      <c r="AR114" s="23" t="s">
        <v>419</v>
      </c>
      <c r="AT114" s="23" t="s">
        <v>173</v>
      </c>
      <c r="AU114" s="23" t="s">
        <v>80</v>
      </c>
      <c r="AY114" s="23" t="s">
        <v>170</v>
      </c>
      <c r="BE114" s="170">
        <f t="shared" si="14"/>
        <v>0</v>
      </c>
      <c r="BF114" s="170">
        <f t="shared" si="15"/>
        <v>0</v>
      </c>
      <c r="BG114" s="170">
        <f t="shared" si="16"/>
        <v>0</v>
      </c>
      <c r="BH114" s="170">
        <f t="shared" si="17"/>
        <v>0</v>
      </c>
      <c r="BI114" s="170">
        <f t="shared" si="18"/>
        <v>0</v>
      </c>
      <c r="BJ114" s="23" t="s">
        <v>77</v>
      </c>
      <c r="BK114" s="170">
        <f t="shared" si="19"/>
        <v>0</v>
      </c>
      <c r="BL114" s="23" t="s">
        <v>419</v>
      </c>
      <c r="BM114" s="23" t="s">
        <v>583</v>
      </c>
    </row>
    <row r="115" spans="2:65" s="1" customFormat="1" ht="16.5" customHeight="1">
      <c r="B115" s="159"/>
      <c r="C115" s="160" t="s">
        <v>10</v>
      </c>
      <c r="D115" s="160" t="s">
        <v>173</v>
      </c>
      <c r="E115" s="161" t="s">
        <v>584</v>
      </c>
      <c r="F115" s="162" t="s">
        <v>585</v>
      </c>
      <c r="G115" s="163" t="s">
        <v>356</v>
      </c>
      <c r="H115" s="164">
        <v>4</v>
      </c>
      <c r="I115" s="165"/>
      <c r="J115" s="165">
        <f t="shared" si="10"/>
        <v>0</v>
      </c>
      <c r="K115" s="162" t="s">
        <v>5</v>
      </c>
      <c r="L115" s="37"/>
      <c r="M115" s="166" t="s">
        <v>5</v>
      </c>
      <c r="N115" s="167" t="s">
        <v>41</v>
      </c>
      <c r="O115" s="168">
        <v>1.9E-2</v>
      </c>
      <c r="P115" s="168">
        <f t="shared" si="11"/>
        <v>7.5999999999999998E-2</v>
      </c>
      <c r="Q115" s="168">
        <v>7.6E-3</v>
      </c>
      <c r="R115" s="168">
        <f t="shared" si="12"/>
        <v>3.04E-2</v>
      </c>
      <c r="S115" s="168">
        <v>0</v>
      </c>
      <c r="T115" s="169">
        <f t="shared" si="13"/>
        <v>0</v>
      </c>
      <c r="AR115" s="23" t="s">
        <v>419</v>
      </c>
      <c r="AT115" s="23" t="s">
        <v>173</v>
      </c>
      <c r="AU115" s="23" t="s">
        <v>80</v>
      </c>
      <c r="AY115" s="23" t="s">
        <v>170</v>
      </c>
      <c r="BE115" s="170">
        <f t="shared" si="14"/>
        <v>0</v>
      </c>
      <c r="BF115" s="170">
        <f t="shared" si="15"/>
        <v>0</v>
      </c>
      <c r="BG115" s="170">
        <f t="shared" si="16"/>
        <v>0</v>
      </c>
      <c r="BH115" s="170">
        <f t="shared" si="17"/>
        <v>0</v>
      </c>
      <c r="BI115" s="170">
        <f t="shared" si="18"/>
        <v>0</v>
      </c>
      <c r="BJ115" s="23" t="s">
        <v>77</v>
      </c>
      <c r="BK115" s="170">
        <f t="shared" si="19"/>
        <v>0</v>
      </c>
      <c r="BL115" s="23" t="s">
        <v>419</v>
      </c>
      <c r="BM115" s="23" t="s">
        <v>586</v>
      </c>
    </row>
    <row r="116" spans="2:65" s="1" customFormat="1" ht="16.5" customHeight="1">
      <c r="B116" s="159"/>
      <c r="C116" s="160" t="s">
        <v>349</v>
      </c>
      <c r="D116" s="160" t="s">
        <v>173</v>
      </c>
      <c r="E116" s="161" t="s">
        <v>587</v>
      </c>
      <c r="F116" s="162" t="s">
        <v>588</v>
      </c>
      <c r="G116" s="163" t="s">
        <v>258</v>
      </c>
      <c r="H116" s="164">
        <v>4</v>
      </c>
      <c r="I116" s="165"/>
      <c r="J116" s="165">
        <f t="shared" si="10"/>
        <v>0</v>
      </c>
      <c r="K116" s="162" t="s">
        <v>5</v>
      </c>
      <c r="L116" s="37"/>
      <c r="M116" s="166" t="s">
        <v>5</v>
      </c>
      <c r="N116" s="167" t="s">
        <v>41</v>
      </c>
      <c r="O116" s="168">
        <v>1.9E-2</v>
      </c>
      <c r="P116" s="168">
        <f t="shared" si="11"/>
        <v>7.5999999999999998E-2</v>
      </c>
      <c r="Q116" s="168">
        <v>1.9E-3</v>
      </c>
      <c r="R116" s="168">
        <f t="shared" si="12"/>
        <v>7.6E-3</v>
      </c>
      <c r="S116" s="168">
        <v>0</v>
      </c>
      <c r="T116" s="169">
        <f t="shared" si="13"/>
        <v>0</v>
      </c>
      <c r="AR116" s="23" t="s">
        <v>419</v>
      </c>
      <c r="AT116" s="23" t="s">
        <v>173</v>
      </c>
      <c r="AU116" s="23" t="s">
        <v>80</v>
      </c>
      <c r="AY116" s="23" t="s">
        <v>170</v>
      </c>
      <c r="BE116" s="170">
        <f t="shared" si="14"/>
        <v>0</v>
      </c>
      <c r="BF116" s="170">
        <f t="shared" si="15"/>
        <v>0</v>
      </c>
      <c r="BG116" s="170">
        <f t="shared" si="16"/>
        <v>0</v>
      </c>
      <c r="BH116" s="170">
        <f t="shared" si="17"/>
        <v>0</v>
      </c>
      <c r="BI116" s="170">
        <f t="shared" si="18"/>
        <v>0</v>
      </c>
      <c r="BJ116" s="23" t="s">
        <v>77</v>
      </c>
      <c r="BK116" s="170">
        <f t="shared" si="19"/>
        <v>0</v>
      </c>
      <c r="BL116" s="23" t="s">
        <v>419</v>
      </c>
      <c r="BM116" s="23" t="s">
        <v>589</v>
      </c>
    </row>
    <row r="117" spans="2:65" s="1" customFormat="1" ht="16.5" customHeight="1">
      <c r="B117" s="159"/>
      <c r="C117" s="160" t="s">
        <v>353</v>
      </c>
      <c r="D117" s="160" t="s">
        <v>173</v>
      </c>
      <c r="E117" s="161" t="s">
        <v>590</v>
      </c>
      <c r="F117" s="162" t="s">
        <v>591</v>
      </c>
      <c r="G117" s="163" t="s">
        <v>267</v>
      </c>
      <c r="H117" s="164">
        <v>24</v>
      </c>
      <c r="I117" s="165"/>
      <c r="J117" s="165">
        <f t="shared" si="10"/>
        <v>0</v>
      </c>
      <c r="K117" s="162" t="s">
        <v>5</v>
      </c>
      <c r="L117" s="37"/>
      <c r="M117" s="166" t="s">
        <v>5</v>
      </c>
      <c r="N117" s="167" t="s">
        <v>41</v>
      </c>
      <c r="O117" s="168">
        <v>0.23400000000000001</v>
      </c>
      <c r="P117" s="168">
        <f t="shared" si="11"/>
        <v>5.6160000000000005</v>
      </c>
      <c r="Q117" s="168">
        <v>0.45294000000000001</v>
      </c>
      <c r="R117" s="168">
        <f t="shared" si="12"/>
        <v>10.870560000000001</v>
      </c>
      <c r="S117" s="168">
        <v>0</v>
      </c>
      <c r="T117" s="169">
        <f t="shared" si="13"/>
        <v>0</v>
      </c>
      <c r="AR117" s="23" t="s">
        <v>419</v>
      </c>
      <c r="AT117" s="23" t="s">
        <v>173</v>
      </c>
      <c r="AU117" s="23" t="s">
        <v>80</v>
      </c>
      <c r="AY117" s="23" t="s">
        <v>170</v>
      </c>
      <c r="BE117" s="170">
        <f t="shared" si="14"/>
        <v>0</v>
      </c>
      <c r="BF117" s="170">
        <f t="shared" si="15"/>
        <v>0</v>
      </c>
      <c r="BG117" s="170">
        <f t="shared" si="16"/>
        <v>0</v>
      </c>
      <c r="BH117" s="170">
        <f t="shared" si="17"/>
        <v>0</v>
      </c>
      <c r="BI117" s="170">
        <f t="shared" si="18"/>
        <v>0</v>
      </c>
      <c r="BJ117" s="23" t="s">
        <v>77</v>
      </c>
      <c r="BK117" s="170">
        <f t="shared" si="19"/>
        <v>0</v>
      </c>
      <c r="BL117" s="23" t="s">
        <v>419</v>
      </c>
      <c r="BM117" s="23" t="s">
        <v>592</v>
      </c>
    </row>
    <row r="118" spans="2:65" s="1" customFormat="1" ht="16.5" customHeight="1">
      <c r="B118" s="159"/>
      <c r="C118" s="160" t="s">
        <v>360</v>
      </c>
      <c r="D118" s="160" t="s">
        <v>173</v>
      </c>
      <c r="E118" s="161" t="s">
        <v>593</v>
      </c>
      <c r="F118" s="162" t="s">
        <v>594</v>
      </c>
      <c r="G118" s="163" t="s">
        <v>356</v>
      </c>
      <c r="H118" s="164">
        <v>12</v>
      </c>
      <c r="I118" s="165"/>
      <c r="J118" s="165">
        <f t="shared" si="10"/>
        <v>0</v>
      </c>
      <c r="K118" s="162" t="s">
        <v>5</v>
      </c>
      <c r="L118" s="37"/>
      <c r="M118" s="166" t="s">
        <v>5</v>
      </c>
      <c r="N118" s="167" t="s">
        <v>41</v>
      </c>
      <c r="O118" s="168">
        <v>0</v>
      </c>
      <c r="P118" s="168">
        <f t="shared" si="11"/>
        <v>0</v>
      </c>
      <c r="Q118" s="168">
        <v>0</v>
      </c>
      <c r="R118" s="168">
        <f t="shared" si="12"/>
        <v>0</v>
      </c>
      <c r="S118" s="168">
        <v>0</v>
      </c>
      <c r="T118" s="169">
        <f t="shared" si="13"/>
        <v>0</v>
      </c>
      <c r="AR118" s="23" t="s">
        <v>419</v>
      </c>
      <c r="AT118" s="23" t="s">
        <v>173</v>
      </c>
      <c r="AU118" s="23" t="s">
        <v>80</v>
      </c>
      <c r="AY118" s="23" t="s">
        <v>170</v>
      </c>
      <c r="BE118" s="170">
        <f t="shared" si="14"/>
        <v>0</v>
      </c>
      <c r="BF118" s="170">
        <f t="shared" si="15"/>
        <v>0</v>
      </c>
      <c r="BG118" s="170">
        <f t="shared" si="16"/>
        <v>0</v>
      </c>
      <c r="BH118" s="170">
        <f t="shared" si="17"/>
        <v>0</v>
      </c>
      <c r="BI118" s="170">
        <f t="shared" si="18"/>
        <v>0</v>
      </c>
      <c r="BJ118" s="23" t="s">
        <v>77</v>
      </c>
      <c r="BK118" s="170">
        <f t="shared" si="19"/>
        <v>0</v>
      </c>
      <c r="BL118" s="23" t="s">
        <v>419</v>
      </c>
      <c r="BM118" s="23" t="s">
        <v>595</v>
      </c>
    </row>
    <row r="119" spans="2:65" s="1" customFormat="1" ht="16.5" customHeight="1">
      <c r="B119" s="159"/>
      <c r="C119" s="160" t="s">
        <v>363</v>
      </c>
      <c r="D119" s="160" t="s">
        <v>173</v>
      </c>
      <c r="E119" s="161" t="s">
        <v>596</v>
      </c>
      <c r="F119" s="162" t="s">
        <v>597</v>
      </c>
      <c r="G119" s="163" t="s">
        <v>531</v>
      </c>
      <c r="H119" s="164">
        <v>8</v>
      </c>
      <c r="I119" s="165"/>
      <c r="J119" s="165">
        <f t="shared" si="10"/>
        <v>0</v>
      </c>
      <c r="K119" s="162" t="s">
        <v>5</v>
      </c>
      <c r="L119" s="37"/>
      <c r="M119" s="166" t="s">
        <v>5</v>
      </c>
      <c r="N119" s="167" t="s">
        <v>41</v>
      </c>
      <c r="O119" s="168">
        <v>0</v>
      </c>
      <c r="P119" s="168">
        <f t="shared" si="11"/>
        <v>0</v>
      </c>
      <c r="Q119" s="168">
        <v>0</v>
      </c>
      <c r="R119" s="168">
        <f t="shared" si="12"/>
        <v>0</v>
      </c>
      <c r="S119" s="168">
        <v>0</v>
      </c>
      <c r="T119" s="169">
        <f t="shared" si="13"/>
        <v>0</v>
      </c>
      <c r="AR119" s="23" t="s">
        <v>419</v>
      </c>
      <c r="AT119" s="23" t="s">
        <v>173</v>
      </c>
      <c r="AU119" s="23" t="s">
        <v>80</v>
      </c>
      <c r="AY119" s="23" t="s">
        <v>170</v>
      </c>
      <c r="BE119" s="170">
        <f t="shared" si="14"/>
        <v>0</v>
      </c>
      <c r="BF119" s="170">
        <f t="shared" si="15"/>
        <v>0</v>
      </c>
      <c r="BG119" s="170">
        <f t="shared" si="16"/>
        <v>0</v>
      </c>
      <c r="BH119" s="170">
        <f t="shared" si="17"/>
        <v>0</v>
      </c>
      <c r="BI119" s="170">
        <f t="shared" si="18"/>
        <v>0</v>
      </c>
      <c r="BJ119" s="23" t="s">
        <v>77</v>
      </c>
      <c r="BK119" s="170">
        <f t="shared" si="19"/>
        <v>0</v>
      </c>
      <c r="BL119" s="23" t="s">
        <v>419</v>
      </c>
      <c r="BM119" s="23" t="s">
        <v>598</v>
      </c>
    </row>
    <row r="120" spans="2:65" s="1" customFormat="1" ht="25.5" customHeight="1">
      <c r="B120" s="159"/>
      <c r="C120" s="160" t="s">
        <v>371</v>
      </c>
      <c r="D120" s="160" t="s">
        <v>173</v>
      </c>
      <c r="E120" s="161" t="s">
        <v>599</v>
      </c>
      <c r="F120" s="162" t="s">
        <v>600</v>
      </c>
      <c r="G120" s="163" t="s">
        <v>258</v>
      </c>
      <c r="H120" s="164">
        <v>12</v>
      </c>
      <c r="I120" s="165"/>
      <c r="J120" s="165">
        <f t="shared" si="10"/>
        <v>0</v>
      </c>
      <c r="K120" s="162" t="s">
        <v>5</v>
      </c>
      <c r="L120" s="37"/>
      <c r="M120" s="166" t="s">
        <v>5</v>
      </c>
      <c r="N120" s="167" t="s">
        <v>41</v>
      </c>
      <c r="O120" s="168">
        <v>7.4999999999999997E-2</v>
      </c>
      <c r="P120" s="168">
        <f t="shared" si="11"/>
        <v>0.89999999999999991</v>
      </c>
      <c r="Q120" s="168">
        <v>0</v>
      </c>
      <c r="R120" s="168">
        <f t="shared" si="12"/>
        <v>0</v>
      </c>
      <c r="S120" s="168">
        <v>1.2E-2</v>
      </c>
      <c r="T120" s="169">
        <f t="shared" si="13"/>
        <v>0.14400000000000002</v>
      </c>
      <c r="AR120" s="23" t="s">
        <v>419</v>
      </c>
      <c r="AT120" s="23" t="s">
        <v>173</v>
      </c>
      <c r="AU120" s="23" t="s">
        <v>80</v>
      </c>
      <c r="AY120" s="23" t="s">
        <v>170</v>
      </c>
      <c r="BE120" s="170">
        <f t="shared" si="14"/>
        <v>0</v>
      </c>
      <c r="BF120" s="170">
        <f t="shared" si="15"/>
        <v>0</v>
      </c>
      <c r="BG120" s="170">
        <f t="shared" si="16"/>
        <v>0</v>
      </c>
      <c r="BH120" s="170">
        <f t="shared" si="17"/>
        <v>0</v>
      </c>
      <c r="BI120" s="170">
        <f t="shared" si="18"/>
        <v>0</v>
      </c>
      <c r="BJ120" s="23" t="s">
        <v>77</v>
      </c>
      <c r="BK120" s="170">
        <f t="shared" si="19"/>
        <v>0</v>
      </c>
      <c r="BL120" s="23" t="s">
        <v>419</v>
      </c>
      <c r="BM120" s="23" t="s">
        <v>601</v>
      </c>
    </row>
    <row r="121" spans="2:65" s="1" customFormat="1" ht="16.5" customHeight="1">
      <c r="B121" s="159"/>
      <c r="C121" s="160" t="s">
        <v>375</v>
      </c>
      <c r="D121" s="160" t="s">
        <v>173</v>
      </c>
      <c r="E121" s="161" t="s">
        <v>602</v>
      </c>
      <c r="F121" s="162" t="s">
        <v>603</v>
      </c>
      <c r="G121" s="163" t="s">
        <v>258</v>
      </c>
      <c r="H121" s="164">
        <v>4</v>
      </c>
      <c r="I121" s="165"/>
      <c r="J121" s="165">
        <f t="shared" si="10"/>
        <v>0</v>
      </c>
      <c r="K121" s="162" t="s">
        <v>5</v>
      </c>
      <c r="L121" s="37"/>
      <c r="M121" s="166" t="s">
        <v>5</v>
      </c>
      <c r="N121" s="167" t="s">
        <v>41</v>
      </c>
      <c r="O121" s="168">
        <v>0.04</v>
      </c>
      <c r="P121" s="168">
        <f t="shared" si="11"/>
        <v>0.16</v>
      </c>
      <c r="Q121" s="168">
        <v>1.4E-2</v>
      </c>
      <c r="R121" s="168">
        <f t="shared" si="12"/>
        <v>5.6000000000000001E-2</v>
      </c>
      <c r="S121" s="168">
        <v>6.0000000000000001E-3</v>
      </c>
      <c r="T121" s="169">
        <f t="shared" si="13"/>
        <v>2.4E-2</v>
      </c>
      <c r="AR121" s="23" t="s">
        <v>419</v>
      </c>
      <c r="AT121" s="23" t="s">
        <v>173</v>
      </c>
      <c r="AU121" s="23" t="s">
        <v>80</v>
      </c>
      <c r="AY121" s="23" t="s">
        <v>170</v>
      </c>
      <c r="BE121" s="170">
        <f t="shared" si="14"/>
        <v>0</v>
      </c>
      <c r="BF121" s="170">
        <f t="shared" si="15"/>
        <v>0</v>
      </c>
      <c r="BG121" s="170">
        <f t="shared" si="16"/>
        <v>0</v>
      </c>
      <c r="BH121" s="170">
        <f t="shared" si="17"/>
        <v>0</v>
      </c>
      <c r="BI121" s="170">
        <f t="shared" si="18"/>
        <v>0</v>
      </c>
      <c r="BJ121" s="23" t="s">
        <v>77</v>
      </c>
      <c r="BK121" s="170">
        <f t="shared" si="19"/>
        <v>0</v>
      </c>
      <c r="BL121" s="23" t="s">
        <v>419</v>
      </c>
      <c r="BM121" s="23" t="s">
        <v>604</v>
      </c>
    </row>
    <row r="122" spans="2:65" s="1" customFormat="1" ht="16.5" customHeight="1">
      <c r="B122" s="159"/>
      <c r="C122" s="160" t="s">
        <v>381</v>
      </c>
      <c r="D122" s="160" t="s">
        <v>173</v>
      </c>
      <c r="E122" s="161" t="s">
        <v>605</v>
      </c>
      <c r="F122" s="162" t="s">
        <v>606</v>
      </c>
      <c r="G122" s="163" t="s">
        <v>267</v>
      </c>
      <c r="H122" s="164">
        <v>2</v>
      </c>
      <c r="I122" s="165"/>
      <c r="J122" s="165">
        <f t="shared" si="10"/>
        <v>0</v>
      </c>
      <c r="K122" s="162" t="s">
        <v>5</v>
      </c>
      <c r="L122" s="37"/>
      <c r="M122" s="166" t="s">
        <v>5</v>
      </c>
      <c r="N122" s="188" t="s">
        <v>41</v>
      </c>
      <c r="O122" s="189">
        <v>0.57499999999999996</v>
      </c>
      <c r="P122" s="189">
        <f t="shared" si="11"/>
        <v>1.1499999999999999</v>
      </c>
      <c r="Q122" s="189">
        <v>0</v>
      </c>
      <c r="R122" s="189">
        <f t="shared" si="12"/>
        <v>0</v>
      </c>
      <c r="S122" s="189">
        <v>0</v>
      </c>
      <c r="T122" s="190">
        <f t="shared" si="13"/>
        <v>0</v>
      </c>
      <c r="AR122" s="23" t="s">
        <v>419</v>
      </c>
      <c r="AT122" s="23" t="s">
        <v>173</v>
      </c>
      <c r="AU122" s="23" t="s">
        <v>80</v>
      </c>
      <c r="AY122" s="23" t="s">
        <v>170</v>
      </c>
      <c r="BE122" s="170">
        <f t="shared" si="14"/>
        <v>0</v>
      </c>
      <c r="BF122" s="170">
        <f t="shared" si="15"/>
        <v>0</v>
      </c>
      <c r="BG122" s="170">
        <f t="shared" si="16"/>
        <v>0</v>
      </c>
      <c r="BH122" s="170">
        <f t="shared" si="17"/>
        <v>0</v>
      </c>
      <c r="BI122" s="170">
        <f t="shared" si="18"/>
        <v>0</v>
      </c>
      <c r="BJ122" s="23" t="s">
        <v>77</v>
      </c>
      <c r="BK122" s="170">
        <f t="shared" si="19"/>
        <v>0</v>
      </c>
      <c r="BL122" s="23" t="s">
        <v>419</v>
      </c>
      <c r="BM122" s="23" t="s">
        <v>607</v>
      </c>
    </row>
    <row r="123" spans="2:65" s="1" customFormat="1" ht="6.95" customHeight="1"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37"/>
    </row>
  </sheetData>
  <autoFilter ref="C90:K122"/>
  <mergeCells count="16">
    <mergeCell ref="L2:V2"/>
    <mergeCell ref="E77:H77"/>
    <mergeCell ref="E81:H81"/>
    <mergeCell ref="E79:H79"/>
    <mergeCell ref="E83:H83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0"/>
  <sheetViews>
    <sheetView showGridLines="0" workbookViewId="0">
      <pane ySplit="1" topLeftCell="A20" activePane="bottomLeft" state="frozen"/>
      <selection pane="bottomLeft" activeCell="F104" sqref="F104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111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ht="16.5" customHeight="1">
      <c r="B9" s="27"/>
      <c r="C9" s="28"/>
      <c r="D9" s="28"/>
      <c r="E9" s="323" t="s">
        <v>507</v>
      </c>
      <c r="F9" s="286"/>
      <c r="G9" s="286"/>
      <c r="H9" s="286"/>
      <c r="I9" s="28"/>
      <c r="J9" s="28"/>
      <c r="K9" s="30"/>
    </row>
    <row r="10" spans="1:70">
      <c r="B10" s="27"/>
      <c r="C10" s="28"/>
      <c r="D10" s="35" t="s">
        <v>140</v>
      </c>
      <c r="E10" s="28"/>
      <c r="F10" s="28"/>
      <c r="G10" s="28"/>
      <c r="H10" s="28"/>
      <c r="I10" s="28"/>
      <c r="J10" s="28"/>
      <c r="K10" s="30"/>
    </row>
    <row r="11" spans="1:70" s="1" customFormat="1" ht="16.5" customHeight="1">
      <c r="B11" s="37"/>
      <c r="C11" s="38"/>
      <c r="D11" s="38"/>
      <c r="E11" s="306" t="s">
        <v>508</v>
      </c>
      <c r="F11" s="325"/>
      <c r="G11" s="325"/>
      <c r="H11" s="325"/>
      <c r="I11" s="38"/>
      <c r="J11" s="38"/>
      <c r="K11" s="41"/>
    </row>
    <row r="12" spans="1:70" s="1" customFormat="1">
      <c r="B12" s="37"/>
      <c r="C12" s="38"/>
      <c r="D12" s="35" t="s">
        <v>509</v>
      </c>
      <c r="E12" s="38"/>
      <c r="F12" s="38"/>
      <c r="G12" s="38"/>
      <c r="H12" s="38"/>
      <c r="I12" s="38"/>
      <c r="J12" s="38"/>
      <c r="K12" s="41"/>
    </row>
    <row r="13" spans="1:70" s="1" customFormat="1" ht="36.950000000000003" customHeight="1">
      <c r="B13" s="37"/>
      <c r="C13" s="38"/>
      <c r="D13" s="38"/>
      <c r="E13" s="326" t="s">
        <v>608</v>
      </c>
      <c r="F13" s="325"/>
      <c r="G13" s="325"/>
      <c r="H13" s="325"/>
      <c r="I13" s="38"/>
      <c r="J13" s="38"/>
      <c r="K13" s="41"/>
    </row>
    <row r="14" spans="1:70" s="1" customFormat="1" ht="13.5">
      <c r="B14" s="37"/>
      <c r="C14" s="38"/>
      <c r="D14" s="38"/>
      <c r="E14" s="38"/>
      <c r="F14" s="38"/>
      <c r="G14" s="38"/>
      <c r="H14" s="38"/>
      <c r="I14" s="38"/>
      <c r="J14" s="38"/>
      <c r="K14" s="41"/>
    </row>
    <row r="15" spans="1:70" s="1" customFormat="1" ht="14.45" customHeight="1">
      <c r="B15" s="37"/>
      <c r="C15" s="38"/>
      <c r="D15" s="35" t="s">
        <v>19</v>
      </c>
      <c r="E15" s="38"/>
      <c r="F15" s="33" t="s">
        <v>5</v>
      </c>
      <c r="G15" s="38"/>
      <c r="H15" s="38"/>
      <c r="I15" s="35" t="s">
        <v>20</v>
      </c>
      <c r="J15" s="33" t="s">
        <v>5</v>
      </c>
      <c r="K15" s="41"/>
    </row>
    <row r="16" spans="1:70" s="1" customFormat="1" ht="14.45" customHeight="1">
      <c r="B16" s="37"/>
      <c r="C16" s="38"/>
      <c r="D16" s="35" t="s">
        <v>21</v>
      </c>
      <c r="E16" s="38"/>
      <c r="F16" s="33" t="s">
        <v>511</v>
      </c>
      <c r="G16" s="38"/>
      <c r="H16" s="38"/>
      <c r="I16" s="35" t="s">
        <v>23</v>
      </c>
      <c r="J16" s="105" t="str">
        <f>'Rekapitulace stavby'!AN8</f>
        <v>18.12.2017</v>
      </c>
      <c r="K16" s="41"/>
    </row>
    <row r="17" spans="2:11" s="1" customFormat="1" ht="10.9" customHeight="1">
      <c r="B17" s="37"/>
      <c r="C17" s="38"/>
      <c r="D17" s="38"/>
      <c r="E17" s="38"/>
      <c r="F17" s="38"/>
      <c r="G17" s="38"/>
      <c r="H17" s="38"/>
      <c r="I17" s="38"/>
      <c r="J17" s="38"/>
      <c r="K17" s="41"/>
    </row>
    <row r="18" spans="2:11" s="1" customFormat="1" ht="14.45" customHeight="1">
      <c r="B18" s="37"/>
      <c r="C18" s="38"/>
      <c r="D18" s="35" t="s">
        <v>25</v>
      </c>
      <c r="E18" s="38"/>
      <c r="F18" s="38"/>
      <c r="G18" s="38"/>
      <c r="H18" s="38"/>
      <c r="I18" s="35" t="s">
        <v>26</v>
      </c>
      <c r="J18" s="33" t="s">
        <v>512</v>
      </c>
      <c r="K18" s="41"/>
    </row>
    <row r="19" spans="2:11" s="1" customFormat="1" ht="18" customHeight="1">
      <c r="B19" s="37"/>
      <c r="C19" s="38"/>
      <c r="D19" s="38"/>
      <c r="E19" s="33" t="s">
        <v>32</v>
      </c>
      <c r="F19" s="38"/>
      <c r="G19" s="38"/>
      <c r="H19" s="38"/>
      <c r="I19" s="35" t="s">
        <v>28</v>
      </c>
      <c r="J19" s="33" t="s">
        <v>513</v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41"/>
    </row>
    <row r="21" spans="2:11" s="1" customFormat="1" ht="14.45" customHeight="1">
      <c r="B21" s="37"/>
      <c r="C21" s="38"/>
      <c r="D21" s="35" t="s">
        <v>29</v>
      </c>
      <c r="E21" s="38"/>
      <c r="F21" s="38"/>
      <c r="G21" s="38"/>
      <c r="H21" s="38"/>
      <c r="I21" s="35" t="s">
        <v>26</v>
      </c>
      <c r="J21" s="33" t="s">
        <v>5</v>
      </c>
      <c r="K21" s="41"/>
    </row>
    <row r="22" spans="2:11" s="1" customFormat="1" ht="18" customHeight="1">
      <c r="B22" s="37"/>
      <c r="C22" s="38"/>
      <c r="D22" s="38"/>
      <c r="E22" s="33" t="s">
        <v>27</v>
      </c>
      <c r="F22" s="38"/>
      <c r="G22" s="38"/>
      <c r="H22" s="38"/>
      <c r="I22" s="35" t="s">
        <v>28</v>
      </c>
      <c r="J22" s="33" t="s">
        <v>5</v>
      </c>
      <c r="K22" s="41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41"/>
    </row>
    <row r="24" spans="2:11" s="1" customFormat="1" ht="14.45" customHeight="1">
      <c r="B24" s="37"/>
      <c r="C24" s="38"/>
      <c r="D24" s="35" t="s">
        <v>30</v>
      </c>
      <c r="E24" s="38"/>
      <c r="F24" s="38"/>
      <c r="G24" s="38"/>
      <c r="H24" s="38"/>
      <c r="I24" s="35" t="s">
        <v>26</v>
      </c>
      <c r="J24" s="33" t="s">
        <v>5</v>
      </c>
      <c r="K24" s="41"/>
    </row>
    <row r="25" spans="2:11" s="1" customFormat="1" ht="18" customHeight="1">
      <c r="B25" s="37"/>
      <c r="C25" s="38"/>
      <c r="D25" s="38"/>
      <c r="E25" s="33" t="s">
        <v>514</v>
      </c>
      <c r="F25" s="38"/>
      <c r="G25" s="38"/>
      <c r="H25" s="38"/>
      <c r="I25" s="35" t="s">
        <v>28</v>
      </c>
      <c r="J25" s="33" t="s">
        <v>5</v>
      </c>
      <c r="K25" s="41"/>
    </row>
    <row r="26" spans="2:11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41"/>
    </row>
    <row r="27" spans="2:11" s="1" customFormat="1" ht="14.45" customHeight="1">
      <c r="B27" s="37"/>
      <c r="C27" s="38"/>
      <c r="D27" s="35" t="s">
        <v>35</v>
      </c>
      <c r="E27" s="38"/>
      <c r="F27" s="38"/>
      <c r="G27" s="38"/>
      <c r="H27" s="38"/>
      <c r="I27" s="38"/>
      <c r="J27" s="38"/>
      <c r="K27" s="41"/>
    </row>
    <row r="28" spans="2:11" s="7" customFormat="1" ht="16.5" customHeight="1">
      <c r="B28" s="107"/>
      <c r="C28" s="108"/>
      <c r="D28" s="108"/>
      <c r="E28" s="288" t="s">
        <v>5</v>
      </c>
      <c r="F28" s="288"/>
      <c r="G28" s="288"/>
      <c r="H28" s="288"/>
      <c r="I28" s="108"/>
      <c r="J28" s="108"/>
      <c r="K28" s="109"/>
    </row>
    <row r="29" spans="2:11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25.35" customHeight="1">
      <c r="B31" s="37"/>
      <c r="C31" s="38"/>
      <c r="D31" s="111" t="s">
        <v>36</v>
      </c>
      <c r="E31" s="38"/>
      <c r="F31" s="38"/>
      <c r="G31" s="38"/>
      <c r="H31" s="38"/>
      <c r="I31" s="38"/>
      <c r="J31" s="112">
        <f>ROUND(J88,2)</f>
        <v>0</v>
      </c>
      <c r="K31" s="41"/>
    </row>
    <row r="32" spans="2:11" s="1" customFormat="1" ht="6.95" customHeight="1">
      <c r="B32" s="37"/>
      <c r="C32" s="38"/>
      <c r="D32" s="64"/>
      <c r="E32" s="64"/>
      <c r="F32" s="64"/>
      <c r="G32" s="64"/>
      <c r="H32" s="64"/>
      <c r="I32" s="64"/>
      <c r="J32" s="64"/>
      <c r="K32" s="110"/>
    </row>
    <row r="33" spans="2:11" s="1" customFormat="1" ht="14.45" customHeight="1">
      <c r="B33" s="37"/>
      <c r="C33" s="38"/>
      <c r="D33" s="38"/>
      <c r="E33" s="38"/>
      <c r="F33" s="42" t="s">
        <v>38</v>
      </c>
      <c r="G33" s="38"/>
      <c r="H33" s="38"/>
      <c r="I33" s="42" t="s">
        <v>37</v>
      </c>
      <c r="J33" s="42" t="s">
        <v>39</v>
      </c>
      <c r="K33" s="41"/>
    </row>
    <row r="34" spans="2:11" s="1" customFormat="1" ht="14.45" customHeight="1">
      <c r="B34" s="37"/>
      <c r="C34" s="38"/>
      <c r="D34" s="45" t="s">
        <v>40</v>
      </c>
      <c r="E34" s="45" t="s">
        <v>41</v>
      </c>
      <c r="F34" s="113">
        <f>ROUND(SUM(BE88:BE99), 2)</f>
        <v>0</v>
      </c>
      <c r="G34" s="38"/>
      <c r="H34" s="38"/>
      <c r="I34" s="114">
        <v>0.21</v>
      </c>
      <c r="J34" s="113">
        <f>ROUND(ROUND((SUM(BE88:BE99)), 2)*I34, 2)</f>
        <v>0</v>
      </c>
      <c r="K34" s="41"/>
    </row>
    <row r="35" spans="2:11" s="1" customFormat="1" ht="14.45" customHeight="1">
      <c r="B35" s="37"/>
      <c r="C35" s="38"/>
      <c r="D35" s="38"/>
      <c r="E35" s="45" t="s">
        <v>42</v>
      </c>
      <c r="F35" s="113">
        <f>ROUND(SUM(BF88:BF99), 2)</f>
        <v>0</v>
      </c>
      <c r="G35" s="38"/>
      <c r="H35" s="38"/>
      <c r="I35" s="114">
        <v>0.15</v>
      </c>
      <c r="J35" s="113">
        <f>ROUND(ROUND((SUM(BF88:BF99)), 2)*I35, 2)</f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43</v>
      </c>
      <c r="F36" s="113">
        <f>ROUND(SUM(BG88:BG99), 2)</f>
        <v>0</v>
      </c>
      <c r="G36" s="38"/>
      <c r="H36" s="38"/>
      <c r="I36" s="114">
        <v>0.21</v>
      </c>
      <c r="J36" s="113">
        <v>0</v>
      </c>
      <c r="K36" s="41"/>
    </row>
    <row r="37" spans="2:11" s="1" customFormat="1" ht="14.45" hidden="1" customHeight="1">
      <c r="B37" s="37"/>
      <c r="C37" s="38"/>
      <c r="D37" s="38"/>
      <c r="E37" s="45" t="s">
        <v>44</v>
      </c>
      <c r="F37" s="113">
        <f>ROUND(SUM(BH88:BH99), 2)</f>
        <v>0</v>
      </c>
      <c r="G37" s="38"/>
      <c r="H37" s="38"/>
      <c r="I37" s="114">
        <v>0.15</v>
      </c>
      <c r="J37" s="113">
        <v>0</v>
      </c>
      <c r="K37" s="41"/>
    </row>
    <row r="38" spans="2:11" s="1" customFormat="1" ht="14.45" hidden="1" customHeight="1">
      <c r="B38" s="37"/>
      <c r="C38" s="38"/>
      <c r="D38" s="38"/>
      <c r="E38" s="45" t="s">
        <v>45</v>
      </c>
      <c r="F38" s="113">
        <f>ROUND(SUM(BI88:BI99), 2)</f>
        <v>0</v>
      </c>
      <c r="G38" s="38"/>
      <c r="H38" s="38"/>
      <c r="I38" s="114">
        <v>0</v>
      </c>
      <c r="J38" s="113">
        <v>0</v>
      </c>
      <c r="K38" s="41"/>
    </row>
    <row r="39" spans="2:11" s="1" customFormat="1" ht="6.95" customHeight="1">
      <c r="B39" s="37"/>
      <c r="C39" s="38"/>
      <c r="D39" s="38"/>
      <c r="E39" s="38"/>
      <c r="F39" s="38"/>
      <c r="G39" s="38"/>
      <c r="H39" s="38"/>
      <c r="I39" s="38"/>
      <c r="J39" s="38"/>
      <c r="K39" s="41"/>
    </row>
    <row r="40" spans="2:11" s="1" customFormat="1" ht="25.35" customHeight="1">
      <c r="B40" s="37"/>
      <c r="C40" s="115"/>
      <c r="D40" s="116" t="s">
        <v>46</v>
      </c>
      <c r="E40" s="67"/>
      <c r="F40" s="67"/>
      <c r="G40" s="117" t="s">
        <v>47</v>
      </c>
      <c r="H40" s="118" t="s">
        <v>48</v>
      </c>
      <c r="I40" s="67"/>
      <c r="J40" s="119">
        <f>SUM(J31:J38)</f>
        <v>0</v>
      </c>
      <c r="K40" s="120"/>
    </row>
    <row r="41" spans="2:11" s="1" customFormat="1" ht="14.45" customHeight="1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5" spans="2:11" s="1" customFormat="1" ht="6.95" customHeight="1">
      <c r="B45" s="55"/>
      <c r="C45" s="56"/>
      <c r="D45" s="56"/>
      <c r="E45" s="56"/>
      <c r="F45" s="56"/>
      <c r="G45" s="56"/>
      <c r="H45" s="56"/>
      <c r="I45" s="56"/>
      <c r="J45" s="56"/>
      <c r="K45" s="121"/>
    </row>
    <row r="46" spans="2:11" s="1" customFormat="1" ht="36.950000000000003" customHeight="1">
      <c r="B46" s="37"/>
      <c r="C46" s="29" t="s">
        <v>146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6.95" customHeight="1">
      <c r="B47" s="37"/>
      <c r="C47" s="38"/>
      <c r="D47" s="38"/>
      <c r="E47" s="38"/>
      <c r="F47" s="38"/>
      <c r="G47" s="38"/>
      <c r="H47" s="38"/>
      <c r="I47" s="38"/>
      <c r="J47" s="38"/>
      <c r="K47" s="41"/>
    </row>
    <row r="48" spans="2:11" s="1" customFormat="1" ht="14.45" customHeight="1">
      <c r="B48" s="37"/>
      <c r="C48" s="35" t="s">
        <v>17</v>
      </c>
      <c r="D48" s="38"/>
      <c r="E48" s="38"/>
      <c r="F48" s="38"/>
      <c r="G48" s="38"/>
      <c r="H48" s="38"/>
      <c r="I48" s="38"/>
      <c r="J48" s="38"/>
      <c r="K48" s="41"/>
    </row>
    <row r="49" spans="2:47" s="1" customFormat="1" ht="16.5" customHeight="1">
      <c r="B49" s="37"/>
      <c r="C49" s="38"/>
      <c r="D49" s="38"/>
      <c r="E49" s="323" t="str">
        <f>E7</f>
        <v>Akce č. 999 612-16 K Barrandovu, most X 034, Praha 5 - severní a jižní most</v>
      </c>
      <c r="F49" s="324"/>
      <c r="G49" s="324"/>
      <c r="H49" s="324"/>
      <c r="I49" s="38"/>
      <c r="J49" s="38"/>
      <c r="K49" s="41"/>
    </row>
    <row r="50" spans="2:47">
      <c r="B50" s="27"/>
      <c r="C50" s="35" t="s">
        <v>138</v>
      </c>
      <c r="D50" s="28"/>
      <c r="E50" s="28"/>
      <c r="F50" s="28"/>
      <c r="G50" s="28"/>
      <c r="H50" s="28"/>
      <c r="I50" s="28"/>
      <c r="J50" s="28"/>
      <c r="K50" s="30"/>
    </row>
    <row r="51" spans="2:47" ht="16.5" customHeight="1">
      <c r="B51" s="27"/>
      <c r="C51" s="28"/>
      <c r="D51" s="28"/>
      <c r="E51" s="323" t="s">
        <v>507</v>
      </c>
      <c r="F51" s="286"/>
      <c r="G51" s="286"/>
      <c r="H51" s="286"/>
      <c r="I51" s="28"/>
      <c r="J51" s="28"/>
      <c r="K51" s="30"/>
    </row>
    <row r="52" spans="2:47">
      <c r="B52" s="27"/>
      <c r="C52" s="35" t="s">
        <v>140</v>
      </c>
      <c r="D52" s="28"/>
      <c r="E52" s="28"/>
      <c r="F52" s="28"/>
      <c r="G52" s="28"/>
      <c r="H52" s="28"/>
      <c r="I52" s="28"/>
      <c r="J52" s="28"/>
      <c r="K52" s="30"/>
    </row>
    <row r="53" spans="2:47" s="1" customFormat="1" ht="16.5" customHeight="1">
      <c r="B53" s="37"/>
      <c r="C53" s="38"/>
      <c r="D53" s="38"/>
      <c r="E53" s="306" t="s">
        <v>508</v>
      </c>
      <c r="F53" s="325"/>
      <c r="G53" s="325"/>
      <c r="H53" s="325"/>
      <c r="I53" s="38"/>
      <c r="J53" s="38"/>
      <c r="K53" s="41"/>
    </row>
    <row r="54" spans="2:47" s="1" customFormat="1" ht="14.45" customHeight="1">
      <c r="B54" s="37"/>
      <c r="C54" s="35" t="s">
        <v>509</v>
      </c>
      <c r="D54" s="38"/>
      <c r="E54" s="38"/>
      <c r="F54" s="38"/>
      <c r="G54" s="38"/>
      <c r="H54" s="38"/>
      <c r="I54" s="38"/>
      <c r="J54" s="38"/>
      <c r="K54" s="41"/>
    </row>
    <row r="55" spans="2:47" s="1" customFormat="1" ht="17.25" customHeight="1">
      <c r="B55" s="37"/>
      <c r="C55" s="38"/>
      <c r="D55" s="38"/>
      <c r="E55" s="326" t="str">
        <f>E13</f>
        <v>SO401a/MAT - SO401a/MAT MATERIÁL</v>
      </c>
      <c r="F55" s="325"/>
      <c r="G55" s="325"/>
      <c r="H55" s="325"/>
      <c r="I55" s="38"/>
      <c r="J55" s="38"/>
      <c r="K55" s="41"/>
    </row>
    <row r="56" spans="2:47" s="1" customFormat="1" ht="6.95" customHeight="1">
      <c r="B56" s="37"/>
      <c r="C56" s="38"/>
      <c r="D56" s="38"/>
      <c r="E56" s="38"/>
      <c r="F56" s="38"/>
      <c r="G56" s="38"/>
      <c r="H56" s="38"/>
      <c r="I56" s="38"/>
      <c r="J56" s="38"/>
      <c r="K56" s="41"/>
    </row>
    <row r="57" spans="2:47" s="1" customFormat="1" ht="18" customHeight="1">
      <c r="B57" s="37"/>
      <c r="C57" s="35" t="s">
        <v>21</v>
      </c>
      <c r="D57" s="38"/>
      <c r="E57" s="38"/>
      <c r="F57" s="33" t="str">
        <f>F16</f>
        <v>Praha 5 - Hlubočepy</v>
      </c>
      <c r="G57" s="38"/>
      <c r="H57" s="38"/>
      <c r="I57" s="35" t="s">
        <v>23</v>
      </c>
      <c r="J57" s="105" t="str">
        <f>IF(J16="","",J16)</f>
        <v>18.12.2017</v>
      </c>
      <c r="K57" s="41"/>
    </row>
    <row r="58" spans="2:47" s="1" customFormat="1" ht="6.95" customHeight="1">
      <c r="B58" s="37"/>
      <c r="C58" s="38"/>
      <c r="D58" s="38"/>
      <c r="E58" s="38"/>
      <c r="F58" s="38"/>
      <c r="G58" s="38"/>
      <c r="H58" s="38"/>
      <c r="I58" s="38"/>
      <c r="J58" s="38"/>
      <c r="K58" s="41"/>
    </row>
    <row r="59" spans="2:47" s="1" customFormat="1">
      <c r="B59" s="37"/>
      <c r="C59" s="35" t="s">
        <v>25</v>
      </c>
      <c r="D59" s="38"/>
      <c r="E59" s="38"/>
      <c r="F59" s="33" t="str">
        <f>E19</f>
        <v>TOP CON SERVIS s.r.o.</v>
      </c>
      <c r="G59" s="38"/>
      <c r="H59" s="38"/>
      <c r="I59" s="35" t="s">
        <v>30</v>
      </c>
      <c r="J59" s="288" t="str">
        <f>E25</f>
        <v>Ing. Pavel Nejedlý</v>
      </c>
      <c r="K59" s="41"/>
    </row>
    <row r="60" spans="2:47" s="1" customFormat="1" ht="14.45" customHeight="1">
      <c r="B60" s="37"/>
      <c r="C60" s="35" t="s">
        <v>29</v>
      </c>
      <c r="D60" s="38"/>
      <c r="E60" s="38"/>
      <c r="F60" s="33" t="str">
        <f>IF(E22="","",E22)</f>
        <v xml:space="preserve"> </v>
      </c>
      <c r="G60" s="38"/>
      <c r="H60" s="38"/>
      <c r="I60" s="38"/>
      <c r="J60" s="327"/>
      <c r="K60" s="41"/>
    </row>
    <row r="61" spans="2:47" s="1" customFormat="1" ht="10.3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47" s="1" customFormat="1" ht="29.25" customHeight="1">
      <c r="B62" s="37"/>
      <c r="C62" s="122" t="s">
        <v>147</v>
      </c>
      <c r="D62" s="115"/>
      <c r="E62" s="115"/>
      <c r="F62" s="115"/>
      <c r="G62" s="115"/>
      <c r="H62" s="115"/>
      <c r="I62" s="115"/>
      <c r="J62" s="123" t="s">
        <v>148</v>
      </c>
      <c r="K62" s="124"/>
    </row>
    <row r="63" spans="2:47" s="1" customFormat="1" ht="10.3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47" s="1" customFormat="1" ht="29.25" customHeight="1">
      <c r="B64" s="37"/>
      <c r="C64" s="125" t="s">
        <v>149</v>
      </c>
      <c r="D64" s="38"/>
      <c r="E64" s="38"/>
      <c r="F64" s="38"/>
      <c r="G64" s="38"/>
      <c r="H64" s="38"/>
      <c r="I64" s="38"/>
      <c r="J64" s="112">
        <f>J88</f>
        <v>0</v>
      </c>
      <c r="K64" s="41"/>
      <c r="AU64" s="23" t="s">
        <v>150</v>
      </c>
    </row>
    <row r="65" spans="2:12" s="1" customFormat="1" ht="21.75" customHeight="1">
      <c r="B65" s="37"/>
      <c r="C65" s="38"/>
      <c r="D65" s="38"/>
      <c r="E65" s="38"/>
      <c r="F65" s="38"/>
      <c r="G65" s="38"/>
      <c r="H65" s="38"/>
      <c r="I65" s="38"/>
      <c r="J65" s="38"/>
      <c r="K65" s="41"/>
    </row>
    <row r="66" spans="2:12" s="1" customFormat="1" ht="6.95" customHeight="1">
      <c r="B66" s="52"/>
      <c r="C66" s="53"/>
      <c r="D66" s="53"/>
      <c r="E66" s="53"/>
      <c r="F66" s="53"/>
      <c r="G66" s="53"/>
      <c r="H66" s="53"/>
      <c r="I66" s="53"/>
      <c r="J66" s="53"/>
      <c r="K66" s="5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37"/>
    </row>
    <row r="71" spans="2:12" s="1" customFormat="1" ht="36.950000000000003" customHeight="1">
      <c r="B71" s="37"/>
      <c r="C71" s="57" t="s">
        <v>154</v>
      </c>
      <c r="L71" s="37"/>
    </row>
    <row r="72" spans="2:12" s="1" customFormat="1" ht="6.95" customHeight="1">
      <c r="B72" s="37"/>
      <c r="L72" s="37"/>
    </row>
    <row r="73" spans="2:12" s="1" customFormat="1" ht="14.45" customHeight="1">
      <c r="B73" s="37"/>
      <c r="C73" s="59" t="s">
        <v>17</v>
      </c>
      <c r="L73" s="37"/>
    </row>
    <row r="74" spans="2:12" s="1" customFormat="1" ht="16.5" customHeight="1">
      <c r="B74" s="37"/>
      <c r="E74" s="328" t="str">
        <f>E7</f>
        <v>Akce č. 999 612-16 K Barrandovu, most X 034, Praha 5 - severní a jižní most</v>
      </c>
      <c r="F74" s="329"/>
      <c r="G74" s="329"/>
      <c r="H74" s="329"/>
      <c r="L74" s="37"/>
    </row>
    <row r="75" spans="2:12">
      <c r="B75" s="27"/>
      <c r="C75" s="59" t="s">
        <v>138</v>
      </c>
      <c r="L75" s="27"/>
    </row>
    <row r="76" spans="2:12" ht="16.5" customHeight="1">
      <c r="B76" s="27"/>
      <c r="E76" s="328" t="s">
        <v>507</v>
      </c>
      <c r="F76" s="322"/>
      <c r="G76" s="322"/>
      <c r="H76" s="322"/>
      <c r="L76" s="27"/>
    </row>
    <row r="77" spans="2:12">
      <c r="B77" s="27"/>
      <c r="C77" s="59" t="s">
        <v>140</v>
      </c>
      <c r="L77" s="27"/>
    </row>
    <row r="78" spans="2:12" s="1" customFormat="1" ht="16.5" customHeight="1">
      <c r="B78" s="37"/>
      <c r="E78" s="332" t="s">
        <v>508</v>
      </c>
      <c r="F78" s="330"/>
      <c r="G78" s="330"/>
      <c r="H78" s="330"/>
      <c r="L78" s="37"/>
    </row>
    <row r="79" spans="2:12" s="1" customFormat="1" ht="14.45" customHeight="1">
      <c r="B79" s="37"/>
      <c r="C79" s="59" t="s">
        <v>509</v>
      </c>
      <c r="L79" s="37"/>
    </row>
    <row r="80" spans="2:12" s="1" customFormat="1" ht="17.25" customHeight="1">
      <c r="B80" s="37"/>
      <c r="E80" s="299" t="str">
        <f>E13</f>
        <v>SO401a/MAT - SO401a/MAT MATERIÁL</v>
      </c>
      <c r="F80" s="330"/>
      <c r="G80" s="330"/>
      <c r="H80" s="330"/>
      <c r="L80" s="37"/>
    </row>
    <row r="81" spans="2:65" s="1" customFormat="1" ht="6.95" customHeight="1">
      <c r="B81" s="37"/>
      <c r="L81" s="37"/>
    </row>
    <row r="82" spans="2:65" s="1" customFormat="1" ht="18" customHeight="1">
      <c r="B82" s="37"/>
      <c r="C82" s="59" t="s">
        <v>21</v>
      </c>
      <c r="F82" s="138" t="str">
        <f>F16</f>
        <v>Praha 5 - Hlubočepy</v>
      </c>
      <c r="I82" s="59" t="s">
        <v>23</v>
      </c>
      <c r="J82" s="63" t="str">
        <f>IF(J16="","",J16)</f>
        <v>18.12.2017</v>
      </c>
      <c r="L82" s="37"/>
    </row>
    <row r="83" spans="2:65" s="1" customFormat="1" ht="6.95" customHeight="1">
      <c r="B83" s="37"/>
      <c r="L83" s="37"/>
    </row>
    <row r="84" spans="2:65" s="1" customFormat="1">
      <c r="B84" s="37"/>
      <c r="C84" s="59" t="s">
        <v>25</v>
      </c>
      <c r="F84" s="138" t="str">
        <f>E19</f>
        <v>TOP CON SERVIS s.r.o.</v>
      </c>
      <c r="I84" s="59" t="s">
        <v>30</v>
      </c>
      <c r="J84" s="138" t="str">
        <f>E25</f>
        <v>Ing. Pavel Nejedlý</v>
      </c>
      <c r="L84" s="37"/>
    </row>
    <row r="85" spans="2:65" s="1" customFormat="1" ht="14.45" customHeight="1">
      <c r="B85" s="37"/>
      <c r="C85" s="59" t="s">
        <v>29</v>
      </c>
      <c r="F85" s="138" t="str">
        <f>IF(E22="","",E22)</f>
        <v xml:space="preserve"> </v>
      </c>
      <c r="L85" s="37"/>
    </row>
    <row r="86" spans="2:65" s="1" customFormat="1" ht="10.35" customHeight="1">
      <c r="B86" s="37"/>
      <c r="L86" s="37"/>
    </row>
    <row r="87" spans="2:65" s="10" customFormat="1" ht="29.25" customHeight="1">
      <c r="B87" s="139"/>
      <c r="C87" s="140" t="s">
        <v>155</v>
      </c>
      <c r="D87" s="141" t="s">
        <v>55</v>
      </c>
      <c r="E87" s="141" t="s">
        <v>51</v>
      </c>
      <c r="F87" s="141" t="s">
        <v>156</v>
      </c>
      <c r="G87" s="141" t="s">
        <v>157</v>
      </c>
      <c r="H87" s="141" t="s">
        <v>158</v>
      </c>
      <c r="I87" s="141" t="s">
        <v>159</v>
      </c>
      <c r="J87" s="141" t="s">
        <v>148</v>
      </c>
      <c r="K87" s="142" t="s">
        <v>160</v>
      </c>
      <c r="L87" s="139"/>
      <c r="M87" s="69" t="s">
        <v>161</v>
      </c>
      <c r="N87" s="70" t="s">
        <v>40</v>
      </c>
      <c r="O87" s="70" t="s">
        <v>162</v>
      </c>
      <c r="P87" s="70" t="s">
        <v>163</v>
      </c>
      <c r="Q87" s="70" t="s">
        <v>164</v>
      </c>
      <c r="R87" s="70" t="s">
        <v>165</v>
      </c>
      <c r="S87" s="70" t="s">
        <v>166</v>
      </c>
      <c r="T87" s="71" t="s">
        <v>167</v>
      </c>
    </row>
    <row r="88" spans="2:65" s="1" customFormat="1" ht="29.25" customHeight="1">
      <c r="B88" s="37"/>
      <c r="C88" s="73" t="s">
        <v>149</v>
      </c>
      <c r="J88" s="143">
        <f>BK88</f>
        <v>0</v>
      </c>
      <c r="L88" s="37"/>
      <c r="M88" s="72"/>
      <c r="N88" s="64"/>
      <c r="O88" s="64"/>
      <c r="P88" s="144">
        <f>SUM(P89:P99)</f>
        <v>0</v>
      </c>
      <c r="Q88" s="64"/>
      <c r="R88" s="144">
        <f>SUM(R89:R99)</f>
        <v>1.4749939999999999</v>
      </c>
      <c r="S88" s="64"/>
      <c r="T88" s="145">
        <f>SUM(T89:T99)</f>
        <v>0</v>
      </c>
      <c r="AT88" s="23" t="s">
        <v>69</v>
      </c>
      <c r="AU88" s="23" t="s">
        <v>150</v>
      </c>
      <c r="BK88" s="146">
        <f>SUM(BK89:BK99)</f>
        <v>0</v>
      </c>
    </row>
    <row r="89" spans="2:65" s="1" customFormat="1" ht="16.5" customHeight="1">
      <c r="B89" s="159"/>
      <c r="C89" s="191" t="s">
        <v>77</v>
      </c>
      <c r="D89" s="191" t="s">
        <v>289</v>
      </c>
      <c r="E89" s="192" t="s">
        <v>609</v>
      </c>
      <c r="F89" s="193" t="s">
        <v>610</v>
      </c>
      <c r="G89" s="194" t="s">
        <v>611</v>
      </c>
      <c r="H89" s="195">
        <v>24</v>
      </c>
      <c r="I89" s="196"/>
      <c r="J89" s="196">
        <f t="shared" ref="J89:J99" si="0">ROUND(I89*H89,2)</f>
        <v>0</v>
      </c>
      <c r="K89" s="193" t="s">
        <v>5</v>
      </c>
      <c r="L89" s="197"/>
      <c r="M89" s="198" t="s">
        <v>5</v>
      </c>
      <c r="N89" s="199" t="s">
        <v>41</v>
      </c>
      <c r="O89" s="168">
        <v>0</v>
      </c>
      <c r="P89" s="168">
        <f t="shared" ref="P89:P99" si="1">O89*H89</f>
        <v>0</v>
      </c>
      <c r="Q89" s="168">
        <v>0</v>
      </c>
      <c r="R89" s="168">
        <f t="shared" ref="R89:R99" si="2">Q89*H89</f>
        <v>0</v>
      </c>
      <c r="S89" s="168">
        <v>0</v>
      </c>
      <c r="T89" s="169">
        <f t="shared" ref="T89:T99" si="3">S89*H89</f>
        <v>0</v>
      </c>
      <c r="AR89" s="23" t="s">
        <v>430</v>
      </c>
      <c r="AT89" s="23" t="s">
        <v>289</v>
      </c>
      <c r="AU89" s="23" t="s">
        <v>70</v>
      </c>
      <c r="AY89" s="23" t="s">
        <v>170</v>
      </c>
      <c r="BE89" s="170">
        <f t="shared" ref="BE89:BE99" si="4">IF(N89="základní",J89,0)</f>
        <v>0</v>
      </c>
      <c r="BF89" s="170">
        <f t="shared" ref="BF89:BF99" si="5">IF(N89="snížená",J89,0)</f>
        <v>0</v>
      </c>
      <c r="BG89" s="170">
        <f t="shared" ref="BG89:BG99" si="6">IF(N89="zákl. přenesená",J89,0)</f>
        <v>0</v>
      </c>
      <c r="BH89" s="170">
        <f t="shared" ref="BH89:BH99" si="7">IF(N89="sníž. přenesená",J89,0)</f>
        <v>0</v>
      </c>
      <c r="BI89" s="170">
        <f t="shared" ref="BI89:BI99" si="8">IF(N89="nulová",J89,0)</f>
        <v>0</v>
      </c>
      <c r="BJ89" s="23" t="s">
        <v>77</v>
      </c>
      <c r="BK89" s="170">
        <f t="shared" ref="BK89:BK99" si="9">ROUND(I89*H89,2)</f>
        <v>0</v>
      </c>
      <c r="BL89" s="23" t="s">
        <v>430</v>
      </c>
      <c r="BM89" s="23" t="s">
        <v>612</v>
      </c>
    </row>
    <row r="90" spans="2:65" s="1" customFormat="1" ht="16.5" customHeight="1">
      <c r="B90" s="159"/>
      <c r="C90" s="191" t="s">
        <v>80</v>
      </c>
      <c r="D90" s="191" t="s">
        <v>289</v>
      </c>
      <c r="E90" s="192" t="s">
        <v>613</v>
      </c>
      <c r="F90" s="193" t="s">
        <v>614</v>
      </c>
      <c r="G90" s="194" t="s">
        <v>611</v>
      </c>
      <c r="H90" s="195">
        <v>24</v>
      </c>
      <c r="I90" s="196"/>
      <c r="J90" s="196">
        <f t="shared" si="0"/>
        <v>0</v>
      </c>
      <c r="K90" s="193" t="s">
        <v>5</v>
      </c>
      <c r="L90" s="197"/>
      <c r="M90" s="198" t="s">
        <v>5</v>
      </c>
      <c r="N90" s="199" t="s">
        <v>41</v>
      </c>
      <c r="O90" s="168">
        <v>0</v>
      </c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23" t="s">
        <v>430</v>
      </c>
      <c r="AT90" s="23" t="s">
        <v>289</v>
      </c>
      <c r="AU90" s="23" t="s">
        <v>70</v>
      </c>
      <c r="AY90" s="23" t="s">
        <v>170</v>
      </c>
      <c r="BE90" s="170">
        <f t="shared" si="4"/>
        <v>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23" t="s">
        <v>77</v>
      </c>
      <c r="BK90" s="170">
        <f t="shared" si="9"/>
        <v>0</v>
      </c>
      <c r="BL90" s="23" t="s">
        <v>430</v>
      </c>
      <c r="BM90" s="23" t="s">
        <v>615</v>
      </c>
    </row>
    <row r="91" spans="2:65" s="1" customFormat="1" ht="16.5" customHeight="1">
      <c r="B91" s="159"/>
      <c r="C91" s="191" t="s">
        <v>107</v>
      </c>
      <c r="D91" s="191" t="s">
        <v>289</v>
      </c>
      <c r="E91" s="192" t="s">
        <v>616</v>
      </c>
      <c r="F91" s="193" t="s">
        <v>617</v>
      </c>
      <c r="G91" s="194" t="s">
        <v>611</v>
      </c>
      <c r="H91" s="195">
        <v>12</v>
      </c>
      <c r="I91" s="196"/>
      <c r="J91" s="196">
        <f t="shared" si="0"/>
        <v>0</v>
      </c>
      <c r="K91" s="193" t="s">
        <v>5</v>
      </c>
      <c r="L91" s="197"/>
      <c r="M91" s="198" t="s">
        <v>5</v>
      </c>
      <c r="N91" s="199" t="s">
        <v>41</v>
      </c>
      <c r="O91" s="168">
        <v>0</v>
      </c>
      <c r="P91" s="168">
        <f t="shared" si="1"/>
        <v>0</v>
      </c>
      <c r="Q91" s="168">
        <v>0</v>
      </c>
      <c r="R91" s="168">
        <f t="shared" si="2"/>
        <v>0</v>
      </c>
      <c r="S91" s="168">
        <v>0</v>
      </c>
      <c r="T91" s="169">
        <f t="shared" si="3"/>
        <v>0</v>
      </c>
      <c r="AR91" s="23" t="s">
        <v>430</v>
      </c>
      <c r="AT91" s="23" t="s">
        <v>289</v>
      </c>
      <c r="AU91" s="23" t="s">
        <v>70</v>
      </c>
      <c r="AY91" s="23" t="s">
        <v>170</v>
      </c>
      <c r="BE91" s="170">
        <f t="shared" si="4"/>
        <v>0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23" t="s">
        <v>77</v>
      </c>
      <c r="BK91" s="170">
        <f t="shared" si="9"/>
        <v>0</v>
      </c>
      <c r="BL91" s="23" t="s">
        <v>430</v>
      </c>
      <c r="BM91" s="23" t="s">
        <v>618</v>
      </c>
    </row>
    <row r="92" spans="2:65" s="1" customFormat="1" ht="16.5" customHeight="1">
      <c r="B92" s="159"/>
      <c r="C92" s="191" t="s">
        <v>177</v>
      </c>
      <c r="D92" s="191" t="s">
        <v>289</v>
      </c>
      <c r="E92" s="192" t="s">
        <v>619</v>
      </c>
      <c r="F92" s="193" t="s">
        <v>620</v>
      </c>
      <c r="G92" s="194" t="s">
        <v>611</v>
      </c>
      <c r="H92" s="195">
        <v>12</v>
      </c>
      <c r="I92" s="196"/>
      <c r="J92" s="196">
        <f t="shared" si="0"/>
        <v>0</v>
      </c>
      <c r="K92" s="193" t="s">
        <v>5</v>
      </c>
      <c r="L92" s="197"/>
      <c r="M92" s="198" t="s">
        <v>5</v>
      </c>
      <c r="N92" s="199" t="s">
        <v>41</v>
      </c>
      <c r="O92" s="168">
        <v>0</v>
      </c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23" t="s">
        <v>430</v>
      </c>
      <c r="AT92" s="23" t="s">
        <v>289</v>
      </c>
      <c r="AU92" s="23" t="s">
        <v>70</v>
      </c>
      <c r="AY92" s="23" t="s">
        <v>170</v>
      </c>
      <c r="BE92" s="170">
        <f t="shared" si="4"/>
        <v>0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23" t="s">
        <v>77</v>
      </c>
      <c r="BK92" s="170">
        <f t="shared" si="9"/>
        <v>0</v>
      </c>
      <c r="BL92" s="23" t="s">
        <v>430</v>
      </c>
      <c r="BM92" s="23" t="s">
        <v>621</v>
      </c>
    </row>
    <row r="93" spans="2:65" s="1" customFormat="1" ht="16.5" customHeight="1">
      <c r="B93" s="159"/>
      <c r="C93" s="191" t="s">
        <v>192</v>
      </c>
      <c r="D93" s="191" t="s">
        <v>289</v>
      </c>
      <c r="E93" s="192" t="s">
        <v>622</v>
      </c>
      <c r="F93" s="193" t="s">
        <v>623</v>
      </c>
      <c r="G93" s="194" t="s">
        <v>611</v>
      </c>
      <c r="H93" s="195">
        <v>16</v>
      </c>
      <c r="I93" s="196"/>
      <c r="J93" s="196">
        <f t="shared" si="0"/>
        <v>0</v>
      </c>
      <c r="K93" s="193" t="s">
        <v>5</v>
      </c>
      <c r="L93" s="197"/>
      <c r="M93" s="198" t="s">
        <v>5</v>
      </c>
      <c r="N93" s="199" t="s">
        <v>41</v>
      </c>
      <c r="O93" s="168">
        <v>0</v>
      </c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23" t="s">
        <v>430</v>
      </c>
      <c r="AT93" s="23" t="s">
        <v>289</v>
      </c>
      <c r="AU93" s="23" t="s">
        <v>70</v>
      </c>
      <c r="AY93" s="23" t="s">
        <v>170</v>
      </c>
      <c r="BE93" s="170">
        <f t="shared" si="4"/>
        <v>0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23" t="s">
        <v>77</v>
      </c>
      <c r="BK93" s="170">
        <f t="shared" si="9"/>
        <v>0</v>
      </c>
      <c r="BL93" s="23" t="s">
        <v>430</v>
      </c>
      <c r="BM93" s="23" t="s">
        <v>624</v>
      </c>
    </row>
    <row r="94" spans="2:65" s="1" customFormat="1" ht="16.5" customHeight="1">
      <c r="B94" s="159"/>
      <c r="C94" s="191" t="s">
        <v>197</v>
      </c>
      <c r="D94" s="191" t="s">
        <v>289</v>
      </c>
      <c r="E94" s="192" t="s">
        <v>625</v>
      </c>
      <c r="F94" s="193" t="s">
        <v>626</v>
      </c>
      <c r="G94" s="194" t="s">
        <v>611</v>
      </c>
      <c r="H94" s="195">
        <v>12</v>
      </c>
      <c r="I94" s="196"/>
      <c r="J94" s="196">
        <f t="shared" si="0"/>
        <v>0</v>
      </c>
      <c r="K94" s="193" t="s">
        <v>5</v>
      </c>
      <c r="L94" s="197"/>
      <c r="M94" s="198" t="s">
        <v>5</v>
      </c>
      <c r="N94" s="199" t="s">
        <v>41</v>
      </c>
      <c r="O94" s="168">
        <v>0</v>
      </c>
      <c r="P94" s="168">
        <f t="shared" si="1"/>
        <v>0</v>
      </c>
      <c r="Q94" s="168">
        <v>0</v>
      </c>
      <c r="R94" s="168">
        <f t="shared" si="2"/>
        <v>0</v>
      </c>
      <c r="S94" s="168">
        <v>0</v>
      </c>
      <c r="T94" s="169">
        <f t="shared" si="3"/>
        <v>0</v>
      </c>
      <c r="AR94" s="23" t="s">
        <v>430</v>
      </c>
      <c r="AT94" s="23" t="s">
        <v>289</v>
      </c>
      <c r="AU94" s="23" t="s">
        <v>70</v>
      </c>
      <c r="AY94" s="23" t="s">
        <v>170</v>
      </c>
      <c r="BE94" s="170">
        <f t="shared" si="4"/>
        <v>0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23" t="s">
        <v>77</v>
      </c>
      <c r="BK94" s="170">
        <f t="shared" si="9"/>
        <v>0</v>
      </c>
      <c r="BL94" s="23" t="s">
        <v>430</v>
      </c>
      <c r="BM94" s="23" t="s">
        <v>627</v>
      </c>
    </row>
    <row r="95" spans="2:65" s="1" customFormat="1" ht="16.5" customHeight="1">
      <c r="B95" s="159"/>
      <c r="C95" s="191" t="s">
        <v>204</v>
      </c>
      <c r="D95" s="191" t="s">
        <v>289</v>
      </c>
      <c r="E95" s="192" t="s">
        <v>628</v>
      </c>
      <c r="F95" s="193" t="s">
        <v>629</v>
      </c>
      <c r="G95" s="194" t="s">
        <v>258</v>
      </c>
      <c r="H95" s="195">
        <v>1080</v>
      </c>
      <c r="I95" s="196"/>
      <c r="J95" s="196">
        <f t="shared" si="0"/>
        <v>0</v>
      </c>
      <c r="K95" s="193" t="s">
        <v>5</v>
      </c>
      <c r="L95" s="197"/>
      <c r="M95" s="198" t="s">
        <v>5</v>
      </c>
      <c r="N95" s="199" t="s">
        <v>41</v>
      </c>
      <c r="O95" s="168">
        <v>0</v>
      </c>
      <c r="P95" s="168">
        <f t="shared" si="1"/>
        <v>0</v>
      </c>
      <c r="Q95" s="168">
        <v>1.06E-3</v>
      </c>
      <c r="R95" s="168">
        <f t="shared" si="2"/>
        <v>1.1448</v>
      </c>
      <c r="S95" s="168">
        <v>0</v>
      </c>
      <c r="T95" s="169">
        <f t="shared" si="3"/>
        <v>0</v>
      </c>
      <c r="AR95" s="23" t="s">
        <v>430</v>
      </c>
      <c r="AT95" s="23" t="s">
        <v>289</v>
      </c>
      <c r="AU95" s="23" t="s">
        <v>70</v>
      </c>
      <c r="AY95" s="23" t="s">
        <v>170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23" t="s">
        <v>77</v>
      </c>
      <c r="BK95" s="170">
        <f t="shared" si="9"/>
        <v>0</v>
      </c>
      <c r="BL95" s="23" t="s">
        <v>430</v>
      </c>
      <c r="BM95" s="23" t="s">
        <v>630</v>
      </c>
    </row>
    <row r="96" spans="2:65" s="1" customFormat="1" ht="16.5" customHeight="1">
      <c r="B96" s="159"/>
      <c r="C96" s="191" t="s">
        <v>209</v>
      </c>
      <c r="D96" s="191" t="s">
        <v>289</v>
      </c>
      <c r="E96" s="192" t="s">
        <v>631</v>
      </c>
      <c r="F96" s="193" t="s">
        <v>632</v>
      </c>
      <c r="G96" s="194" t="s">
        <v>258</v>
      </c>
      <c r="H96" s="195">
        <v>242</v>
      </c>
      <c r="I96" s="196"/>
      <c r="J96" s="196">
        <f t="shared" si="0"/>
        <v>0</v>
      </c>
      <c r="K96" s="193" t="s">
        <v>5</v>
      </c>
      <c r="L96" s="197"/>
      <c r="M96" s="198" t="s">
        <v>5</v>
      </c>
      <c r="N96" s="199" t="s">
        <v>41</v>
      </c>
      <c r="O96" s="168">
        <v>0</v>
      </c>
      <c r="P96" s="168">
        <f t="shared" si="1"/>
        <v>0</v>
      </c>
      <c r="Q96" s="168">
        <v>1.6699999999999999E-4</v>
      </c>
      <c r="R96" s="168">
        <f t="shared" si="2"/>
        <v>4.0413999999999999E-2</v>
      </c>
      <c r="S96" s="168">
        <v>0</v>
      </c>
      <c r="T96" s="169">
        <f t="shared" si="3"/>
        <v>0</v>
      </c>
      <c r="AR96" s="23" t="s">
        <v>430</v>
      </c>
      <c r="AT96" s="23" t="s">
        <v>289</v>
      </c>
      <c r="AU96" s="23" t="s">
        <v>70</v>
      </c>
      <c r="AY96" s="23" t="s">
        <v>170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23" t="s">
        <v>77</v>
      </c>
      <c r="BK96" s="170">
        <f t="shared" si="9"/>
        <v>0</v>
      </c>
      <c r="BL96" s="23" t="s">
        <v>430</v>
      </c>
      <c r="BM96" s="23" t="s">
        <v>633</v>
      </c>
    </row>
    <row r="97" spans="2:65" s="1" customFormat="1" ht="16.5" customHeight="1">
      <c r="B97" s="159"/>
      <c r="C97" s="191" t="s">
        <v>171</v>
      </c>
      <c r="D97" s="191" t="s">
        <v>289</v>
      </c>
      <c r="E97" s="192" t="s">
        <v>634</v>
      </c>
      <c r="F97" s="193" t="s">
        <v>635</v>
      </c>
      <c r="G97" s="194" t="s">
        <v>343</v>
      </c>
      <c r="H97" s="195">
        <v>288</v>
      </c>
      <c r="I97" s="196"/>
      <c r="J97" s="196">
        <f t="shared" si="0"/>
        <v>0</v>
      </c>
      <c r="K97" s="193" t="s">
        <v>5</v>
      </c>
      <c r="L97" s="197"/>
      <c r="M97" s="198" t="s">
        <v>5</v>
      </c>
      <c r="N97" s="199" t="s">
        <v>41</v>
      </c>
      <c r="O97" s="168">
        <v>0</v>
      </c>
      <c r="P97" s="168">
        <f t="shared" si="1"/>
        <v>0</v>
      </c>
      <c r="Q97" s="168">
        <v>1E-3</v>
      </c>
      <c r="R97" s="168">
        <f t="shared" si="2"/>
        <v>0.28800000000000003</v>
      </c>
      <c r="S97" s="168">
        <v>0</v>
      </c>
      <c r="T97" s="169">
        <f t="shared" si="3"/>
        <v>0</v>
      </c>
      <c r="AR97" s="23" t="s">
        <v>636</v>
      </c>
      <c r="AT97" s="23" t="s">
        <v>289</v>
      </c>
      <c r="AU97" s="23" t="s">
        <v>70</v>
      </c>
      <c r="AY97" s="23" t="s">
        <v>170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23" t="s">
        <v>77</v>
      </c>
      <c r="BK97" s="170">
        <f t="shared" si="9"/>
        <v>0</v>
      </c>
      <c r="BL97" s="23" t="s">
        <v>419</v>
      </c>
      <c r="BM97" s="23" t="s">
        <v>637</v>
      </c>
    </row>
    <row r="98" spans="2:65" s="1" customFormat="1" ht="16.5" customHeight="1">
      <c r="B98" s="159"/>
      <c r="C98" s="191" t="s">
        <v>218</v>
      </c>
      <c r="D98" s="191" t="s">
        <v>289</v>
      </c>
      <c r="E98" s="192" t="s">
        <v>638</v>
      </c>
      <c r="F98" s="193" t="s">
        <v>639</v>
      </c>
      <c r="G98" s="194" t="s">
        <v>258</v>
      </c>
      <c r="H98" s="195">
        <v>12</v>
      </c>
      <c r="I98" s="196"/>
      <c r="J98" s="196">
        <f t="shared" si="0"/>
        <v>0</v>
      </c>
      <c r="K98" s="193" t="s">
        <v>5</v>
      </c>
      <c r="L98" s="197"/>
      <c r="M98" s="198" t="s">
        <v>5</v>
      </c>
      <c r="N98" s="199" t="s">
        <v>41</v>
      </c>
      <c r="O98" s="168">
        <v>0</v>
      </c>
      <c r="P98" s="168">
        <f t="shared" si="1"/>
        <v>0</v>
      </c>
      <c r="Q98" s="168">
        <v>0</v>
      </c>
      <c r="R98" s="168">
        <f t="shared" si="2"/>
        <v>0</v>
      </c>
      <c r="S98" s="168">
        <v>0</v>
      </c>
      <c r="T98" s="169">
        <f t="shared" si="3"/>
        <v>0</v>
      </c>
      <c r="AR98" s="23" t="s">
        <v>430</v>
      </c>
      <c r="AT98" s="23" t="s">
        <v>289</v>
      </c>
      <c r="AU98" s="23" t="s">
        <v>70</v>
      </c>
      <c r="AY98" s="23" t="s">
        <v>170</v>
      </c>
      <c r="BE98" s="170">
        <f t="shared" si="4"/>
        <v>0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23" t="s">
        <v>77</v>
      </c>
      <c r="BK98" s="170">
        <f t="shared" si="9"/>
        <v>0</v>
      </c>
      <c r="BL98" s="23" t="s">
        <v>430</v>
      </c>
      <c r="BM98" s="23" t="s">
        <v>640</v>
      </c>
    </row>
    <row r="99" spans="2:65" s="1" customFormat="1" ht="16.5" customHeight="1">
      <c r="B99" s="159"/>
      <c r="C99" s="191" t="s">
        <v>224</v>
      </c>
      <c r="D99" s="191" t="s">
        <v>289</v>
      </c>
      <c r="E99" s="192" t="s">
        <v>641</v>
      </c>
      <c r="F99" s="193" t="s">
        <v>642</v>
      </c>
      <c r="G99" s="194" t="s">
        <v>356</v>
      </c>
      <c r="H99" s="195">
        <v>2</v>
      </c>
      <c r="I99" s="196"/>
      <c r="J99" s="196">
        <f t="shared" si="0"/>
        <v>0</v>
      </c>
      <c r="K99" s="193" t="s">
        <v>5</v>
      </c>
      <c r="L99" s="197"/>
      <c r="M99" s="198" t="s">
        <v>5</v>
      </c>
      <c r="N99" s="203" t="s">
        <v>41</v>
      </c>
      <c r="O99" s="189">
        <v>0</v>
      </c>
      <c r="P99" s="189">
        <f t="shared" si="1"/>
        <v>0</v>
      </c>
      <c r="Q99" s="189">
        <v>8.8999999999999995E-4</v>
      </c>
      <c r="R99" s="189">
        <f t="shared" si="2"/>
        <v>1.7799999999999999E-3</v>
      </c>
      <c r="S99" s="189">
        <v>0</v>
      </c>
      <c r="T99" s="190">
        <f t="shared" si="3"/>
        <v>0</v>
      </c>
      <c r="AR99" s="23" t="s">
        <v>430</v>
      </c>
      <c r="AT99" s="23" t="s">
        <v>289</v>
      </c>
      <c r="AU99" s="23" t="s">
        <v>70</v>
      </c>
      <c r="AY99" s="23" t="s">
        <v>170</v>
      </c>
      <c r="BE99" s="170">
        <f t="shared" si="4"/>
        <v>0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23" t="s">
        <v>77</v>
      </c>
      <c r="BK99" s="170">
        <f t="shared" si="9"/>
        <v>0</v>
      </c>
      <c r="BL99" s="23" t="s">
        <v>430</v>
      </c>
      <c r="BM99" s="23" t="s">
        <v>643</v>
      </c>
    </row>
    <row r="100" spans="2:65" s="1" customFormat="1" ht="6.95" customHeight="1"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37"/>
    </row>
  </sheetData>
  <autoFilter ref="C87:K99"/>
  <mergeCells count="16">
    <mergeCell ref="L2:V2"/>
    <mergeCell ref="E74:H74"/>
    <mergeCell ref="E78:H78"/>
    <mergeCell ref="E76:H76"/>
    <mergeCell ref="E80:H80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7"/>
  <sheetViews>
    <sheetView showGridLines="0" workbookViewId="0">
      <pane ySplit="1" topLeftCell="A2" activePane="bottomLeft" state="frozen"/>
      <selection pane="bottomLeft" activeCell="I94" sqref="I94:I12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114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ht="16.5" customHeight="1">
      <c r="B9" s="27"/>
      <c r="C9" s="28"/>
      <c r="D9" s="28"/>
      <c r="E9" s="323" t="s">
        <v>507</v>
      </c>
      <c r="F9" s="286"/>
      <c r="G9" s="286"/>
      <c r="H9" s="286"/>
      <c r="I9" s="28"/>
      <c r="J9" s="28"/>
      <c r="K9" s="30"/>
    </row>
    <row r="10" spans="1:70">
      <c r="B10" s="27"/>
      <c r="C10" s="28"/>
      <c r="D10" s="35" t="s">
        <v>140</v>
      </c>
      <c r="E10" s="28"/>
      <c r="F10" s="28"/>
      <c r="G10" s="28"/>
      <c r="H10" s="28"/>
      <c r="I10" s="28"/>
      <c r="J10" s="28"/>
      <c r="K10" s="30"/>
    </row>
    <row r="11" spans="1:70" s="1" customFormat="1" ht="16.5" customHeight="1">
      <c r="B11" s="37"/>
      <c r="C11" s="38"/>
      <c r="D11" s="38"/>
      <c r="E11" s="306" t="s">
        <v>508</v>
      </c>
      <c r="F11" s="325"/>
      <c r="G11" s="325"/>
      <c r="H11" s="325"/>
      <c r="I11" s="38"/>
      <c r="J11" s="38"/>
      <c r="K11" s="41"/>
    </row>
    <row r="12" spans="1:70" s="1" customFormat="1">
      <c r="B12" s="37"/>
      <c r="C12" s="38"/>
      <c r="D12" s="35" t="s">
        <v>509</v>
      </c>
      <c r="E12" s="38"/>
      <c r="F12" s="38"/>
      <c r="G12" s="38"/>
      <c r="H12" s="38"/>
      <c r="I12" s="38"/>
      <c r="J12" s="38"/>
      <c r="K12" s="41"/>
    </row>
    <row r="13" spans="1:70" s="1" customFormat="1" ht="36.950000000000003" customHeight="1">
      <c r="B13" s="37"/>
      <c r="C13" s="38"/>
      <c r="D13" s="38"/>
      <c r="E13" s="326" t="s">
        <v>644</v>
      </c>
      <c r="F13" s="325"/>
      <c r="G13" s="325"/>
      <c r="H13" s="325"/>
      <c r="I13" s="38"/>
      <c r="J13" s="38"/>
      <c r="K13" s="41"/>
    </row>
    <row r="14" spans="1:70" s="1" customFormat="1" ht="13.5">
      <c r="B14" s="37"/>
      <c r="C14" s="38"/>
      <c r="D14" s="38"/>
      <c r="E14" s="38"/>
      <c r="F14" s="38"/>
      <c r="G14" s="38"/>
      <c r="H14" s="38"/>
      <c r="I14" s="38"/>
      <c r="J14" s="38"/>
      <c r="K14" s="41"/>
    </row>
    <row r="15" spans="1:70" s="1" customFormat="1" ht="14.45" customHeight="1">
      <c r="B15" s="37"/>
      <c r="C15" s="38"/>
      <c r="D15" s="35" t="s">
        <v>19</v>
      </c>
      <c r="E15" s="38"/>
      <c r="F15" s="33" t="s">
        <v>5</v>
      </c>
      <c r="G15" s="38"/>
      <c r="H15" s="38"/>
      <c r="I15" s="35" t="s">
        <v>20</v>
      </c>
      <c r="J15" s="33" t="s">
        <v>5</v>
      </c>
      <c r="K15" s="41"/>
    </row>
    <row r="16" spans="1:70" s="1" customFormat="1" ht="14.45" customHeight="1">
      <c r="B16" s="37"/>
      <c r="C16" s="38"/>
      <c r="D16" s="35" t="s">
        <v>21</v>
      </c>
      <c r="E16" s="38"/>
      <c r="F16" s="33" t="s">
        <v>511</v>
      </c>
      <c r="G16" s="38"/>
      <c r="H16" s="38"/>
      <c r="I16" s="35" t="s">
        <v>23</v>
      </c>
      <c r="J16" s="105" t="str">
        <f>'Rekapitulace stavby'!AN8</f>
        <v>18.12.2017</v>
      </c>
      <c r="K16" s="41"/>
    </row>
    <row r="17" spans="2:11" s="1" customFormat="1" ht="10.9" customHeight="1">
      <c r="B17" s="37"/>
      <c r="C17" s="38"/>
      <c r="D17" s="38"/>
      <c r="E17" s="38"/>
      <c r="F17" s="38"/>
      <c r="G17" s="38"/>
      <c r="H17" s="38"/>
      <c r="I17" s="38"/>
      <c r="J17" s="38"/>
      <c r="K17" s="41"/>
    </row>
    <row r="18" spans="2:11" s="1" customFormat="1" ht="14.45" customHeight="1">
      <c r="B18" s="37"/>
      <c r="C18" s="38"/>
      <c r="D18" s="35" t="s">
        <v>25</v>
      </c>
      <c r="E18" s="38"/>
      <c r="F18" s="38"/>
      <c r="G18" s="38"/>
      <c r="H18" s="38"/>
      <c r="I18" s="35" t="s">
        <v>26</v>
      </c>
      <c r="J18" s="33" t="s">
        <v>512</v>
      </c>
      <c r="K18" s="41"/>
    </row>
    <row r="19" spans="2:11" s="1" customFormat="1" ht="18" customHeight="1">
      <c r="B19" s="37"/>
      <c r="C19" s="38"/>
      <c r="D19" s="38"/>
      <c r="E19" s="33" t="s">
        <v>32</v>
      </c>
      <c r="F19" s="38"/>
      <c r="G19" s="38"/>
      <c r="H19" s="38"/>
      <c r="I19" s="35" t="s">
        <v>28</v>
      </c>
      <c r="J19" s="33" t="s">
        <v>513</v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41"/>
    </row>
    <row r="21" spans="2:11" s="1" customFormat="1" ht="14.45" customHeight="1">
      <c r="B21" s="37"/>
      <c r="C21" s="38"/>
      <c r="D21" s="35" t="s">
        <v>29</v>
      </c>
      <c r="E21" s="38"/>
      <c r="F21" s="38"/>
      <c r="G21" s="38"/>
      <c r="H21" s="38"/>
      <c r="I21" s="35" t="s">
        <v>26</v>
      </c>
      <c r="J21" s="33" t="s">
        <v>5</v>
      </c>
      <c r="K21" s="41"/>
    </row>
    <row r="22" spans="2:11" s="1" customFormat="1" ht="18" customHeight="1">
      <c r="B22" s="37"/>
      <c r="C22" s="38"/>
      <c r="D22" s="38"/>
      <c r="E22" s="33" t="s">
        <v>27</v>
      </c>
      <c r="F22" s="38"/>
      <c r="G22" s="38"/>
      <c r="H22" s="38"/>
      <c r="I22" s="35" t="s">
        <v>28</v>
      </c>
      <c r="J22" s="33" t="s">
        <v>5</v>
      </c>
      <c r="K22" s="41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41"/>
    </row>
    <row r="24" spans="2:11" s="1" customFormat="1" ht="14.45" customHeight="1">
      <c r="B24" s="37"/>
      <c r="C24" s="38"/>
      <c r="D24" s="35" t="s">
        <v>30</v>
      </c>
      <c r="E24" s="38"/>
      <c r="F24" s="38"/>
      <c r="G24" s="38"/>
      <c r="H24" s="38"/>
      <c r="I24" s="35" t="s">
        <v>26</v>
      </c>
      <c r="J24" s="33" t="s">
        <v>5</v>
      </c>
      <c r="K24" s="41"/>
    </row>
    <row r="25" spans="2:11" s="1" customFormat="1" ht="18" customHeight="1">
      <c r="B25" s="37"/>
      <c r="C25" s="38"/>
      <c r="D25" s="38"/>
      <c r="E25" s="33" t="s">
        <v>514</v>
      </c>
      <c r="F25" s="38"/>
      <c r="G25" s="38"/>
      <c r="H25" s="38"/>
      <c r="I25" s="35" t="s">
        <v>28</v>
      </c>
      <c r="J25" s="33" t="s">
        <v>5</v>
      </c>
      <c r="K25" s="41"/>
    </row>
    <row r="26" spans="2:11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41"/>
    </row>
    <row r="27" spans="2:11" s="1" customFormat="1" ht="14.45" customHeight="1">
      <c r="B27" s="37"/>
      <c r="C27" s="38"/>
      <c r="D27" s="35" t="s">
        <v>35</v>
      </c>
      <c r="E27" s="38"/>
      <c r="F27" s="38"/>
      <c r="G27" s="38"/>
      <c r="H27" s="38"/>
      <c r="I27" s="38"/>
      <c r="J27" s="38"/>
      <c r="K27" s="41"/>
    </row>
    <row r="28" spans="2:11" s="7" customFormat="1" ht="16.5" customHeight="1">
      <c r="B28" s="107"/>
      <c r="C28" s="108"/>
      <c r="D28" s="108"/>
      <c r="E28" s="288" t="s">
        <v>5</v>
      </c>
      <c r="F28" s="288"/>
      <c r="G28" s="288"/>
      <c r="H28" s="288"/>
      <c r="I28" s="108"/>
      <c r="J28" s="108"/>
      <c r="K28" s="109"/>
    </row>
    <row r="29" spans="2:11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25.35" customHeight="1">
      <c r="B31" s="37"/>
      <c r="C31" s="38"/>
      <c r="D31" s="111" t="s">
        <v>36</v>
      </c>
      <c r="E31" s="38"/>
      <c r="F31" s="38"/>
      <c r="G31" s="38"/>
      <c r="H31" s="38"/>
      <c r="I31" s="38"/>
      <c r="J31" s="112">
        <f>ROUND(J91,2)</f>
        <v>0</v>
      </c>
      <c r="K31" s="41"/>
    </row>
    <row r="32" spans="2:11" s="1" customFormat="1" ht="6.95" customHeight="1">
      <c r="B32" s="37"/>
      <c r="C32" s="38"/>
      <c r="D32" s="64"/>
      <c r="E32" s="64"/>
      <c r="F32" s="64"/>
      <c r="G32" s="64"/>
      <c r="H32" s="64"/>
      <c r="I32" s="64"/>
      <c r="J32" s="64"/>
      <c r="K32" s="110"/>
    </row>
    <row r="33" spans="2:11" s="1" customFormat="1" ht="14.45" customHeight="1">
      <c r="B33" s="37"/>
      <c r="C33" s="38"/>
      <c r="D33" s="38"/>
      <c r="E33" s="38"/>
      <c r="F33" s="42" t="s">
        <v>38</v>
      </c>
      <c r="G33" s="38"/>
      <c r="H33" s="38"/>
      <c r="I33" s="42" t="s">
        <v>37</v>
      </c>
      <c r="J33" s="42" t="s">
        <v>39</v>
      </c>
      <c r="K33" s="41"/>
    </row>
    <row r="34" spans="2:11" s="1" customFormat="1" ht="14.45" customHeight="1">
      <c r="B34" s="37"/>
      <c r="C34" s="38"/>
      <c r="D34" s="45" t="s">
        <v>40</v>
      </c>
      <c r="E34" s="45" t="s">
        <v>41</v>
      </c>
      <c r="F34" s="113">
        <f>ROUND(SUM(BE91:BE126), 2)</f>
        <v>0</v>
      </c>
      <c r="G34" s="38"/>
      <c r="H34" s="38"/>
      <c r="I34" s="114">
        <v>0.21</v>
      </c>
      <c r="J34" s="113">
        <f>ROUND(ROUND((SUM(BE91:BE126)), 2)*I34, 2)</f>
        <v>0</v>
      </c>
      <c r="K34" s="41"/>
    </row>
    <row r="35" spans="2:11" s="1" customFormat="1" ht="14.45" customHeight="1">
      <c r="B35" s="37"/>
      <c r="C35" s="38"/>
      <c r="D35" s="38"/>
      <c r="E35" s="45" t="s">
        <v>42</v>
      </c>
      <c r="F35" s="113">
        <f>ROUND(SUM(BF91:BF126), 2)</f>
        <v>0</v>
      </c>
      <c r="G35" s="38"/>
      <c r="H35" s="38"/>
      <c r="I35" s="114">
        <v>0.15</v>
      </c>
      <c r="J35" s="113">
        <f>ROUND(ROUND((SUM(BF91:BF126)), 2)*I35, 2)</f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43</v>
      </c>
      <c r="F36" s="113">
        <f>ROUND(SUM(BG91:BG126), 2)</f>
        <v>0</v>
      </c>
      <c r="G36" s="38"/>
      <c r="H36" s="38"/>
      <c r="I36" s="114">
        <v>0.21</v>
      </c>
      <c r="J36" s="113">
        <v>0</v>
      </c>
      <c r="K36" s="41"/>
    </row>
    <row r="37" spans="2:11" s="1" customFormat="1" ht="14.45" hidden="1" customHeight="1">
      <c r="B37" s="37"/>
      <c r="C37" s="38"/>
      <c r="D37" s="38"/>
      <c r="E37" s="45" t="s">
        <v>44</v>
      </c>
      <c r="F37" s="113">
        <f>ROUND(SUM(BH91:BH126), 2)</f>
        <v>0</v>
      </c>
      <c r="G37" s="38"/>
      <c r="H37" s="38"/>
      <c r="I37" s="114">
        <v>0.15</v>
      </c>
      <c r="J37" s="113">
        <v>0</v>
      </c>
      <c r="K37" s="41"/>
    </row>
    <row r="38" spans="2:11" s="1" customFormat="1" ht="14.45" hidden="1" customHeight="1">
      <c r="B38" s="37"/>
      <c r="C38" s="38"/>
      <c r="D38" s="38"/>
      <c r="E38" s="45" t="s">
        <v>45</v>
      </c>
      <c r="F38" s="113">
        <f>ROUND(SUM(BI91:BI126), 2)</f>
        <v>0</v>
      </c>
      <c r="G38" s="38"/>
      <c r="H38" s="38"/>
      <c r="I38" s="114">
        <v>0</v>
      </c>
      <c r="J38" s="113">
        <v>0</v>
      </c>
      <c r="K38" s="41"/>
    </row>
    <row r="39" spans="2:11" s="1" customFormat="1" ht="6.95" customHeight="1">
      <c r="B39" s="37"/>
      <c r="C39" s="38"/>
      <c r="D39" s="38"/>
      <c r="E39" s="38"/>
      <c r="F39" s="38"/>
      <c r="G39" s="38"/>
      <c r="H39" s="38"/>
      <c r="I39" s="38"/>
      <c r="J39" s="38"/>
      <c r="K39" s="41"/>
    </row>
    <row r="40" spans="2:11" s="1" customFormat="1" ht="25.35" customHeight="1">
      <c r="B40" s="37"/>
      <c r="C40" s="115"/>
      <c r="D40" s="116" t="s">
        <v>46</v>
      </c>
      <c r="E40" s="67"/>
      <c r="F40" s="67"/>
      <c r="G40" s="117" t="s">
        <v>47</v>
      </c>
      <c r="H40" s="118" t="s">
        <v>48</v>
      </c>
      <c r="I40" s="67"/>
      <c r="J40" s="119">
        <f>SUM(J31:J38)</f>
        <v>0</v>
      </c>
      <c r="K40" s="120"/>
    </row>
    <row r="41" spans="2:11" s="1" customFormat="1" ht="14.45" customHeight="1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5" spans="2:11" s="1" customFormat="1" ht="6.95" customHeight="1">
      <c r="B45" s="55"/>
      <c r="C45" s="56"/>
      <c r="D45" s="56"/>
      <c r="E45" s="56"/>
      <c r="F45" s="56"/>
      <c r="G45" s="56"/>
      <c r="H45" s="56"/>
      <c r="I45" s="56"/>
      <c r="J45" s="56"/>
      <c r="K45" s="121"/>
    </row>
    <row r="46" spans="2:11" s="1" customFormat="1" ht="36.950000000000003" customHeight="1">
      <c r="B46" s="37"/>
      <c r="C46" s="29" t="s">
        <v>146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6.95" customHeight="1">
      <c r="B47" s="37"/>
      <c r="C47" s="38"/>
      <c r="D47" s="38"/>
      <c r="E47" s="38"/>
      <c r="F47" s="38"/>
      <c r="G47" s="38"/>
      <c r="H47" s="38"/>
      <c r="I47" s="38"/>
      <c r="J47" s="38"/>
      <c r="K47" s="41"/>
    </row>
    <row r="48" spans="2:11" s="1" customFormat="1" ht="14.45" customHeight="1">
      <c r="B48" s="37"/>
      <c r="C48" s="35" t="s">
        <v>17</v>
      </c>
      <c r="D48" s="38"/>
      <c r="E48" s="38"/>
      <c r="F48" s="38"/>
      <c r="G48" s="38"/>
      <c r="H48" s="38"/>
      <c r="I48" s="38"/>
      <c r="J48" s="38"/>
      <c r="K48" s="41"/>
    </row>
    <row r="49" spans="2:47" s="1" customFormat="1" ht="16.5" customHeight="1">
      <c r="B49" s="37"/>
      <c r="C49" s="38"/>
      <c r="D49" s="38"/>
      <c r="E49" s="323" t="str">
        <f>E7</f>
        <v>Akce č. 999 612-16 K Barrandovu, most X 034, Praha 5 - severní a jižní most</v>
      </c>
      <c r="F49" s="324"/>
      <c r="G49" s="324"/>
      <c r="H49" s="324"/>
      <c r="I49" s="38"/>
      <c r="J49" s="38"/>
      <c r="K49" s="41"/>
    </row>
    <row r="50" spans="2:47">
      <c r="B50" s="27"/>
      <c r="C50" s="35" t="s">
        <v>138</v>
      </c>
      <c r="D50" s="28"/>
      <c r="E50" s="28"/>
      <c r="F50" s="28"/>
      <c r="G50" s="28"/>
      <c r="H50" s="28"/>
      <c r="I50" s="28"/>
      <c r="J50" s="28"/>
      <c r="K50" s="30"/>
    </row>
    <row r="51" spans="2:47" ht="16.5" customHeight="1">
      <c r="B51" s="27"/>
      <c r="C51" s="28"/>
      <c r="D51" s="28"/>
      <c r="E51" s="323" t="s">
        <v>507</v>
      </c>
      <c r="F51" s="286"/>
      <c r="G51" s="286"/>
      <c r="H51" s="286"/>
      <c r="I51" s="28"/>
      <c r="J51" s="28"/>
      <c r="K51" s="30"/>
    </row>
    <row r="52" spans="2:47">
      <c r="B52" s="27"/>
      <c r="C52" s="35" t="s">
        <v>140</v>
      </c>
      <c r="D52" s="28"/>
      <c r="E52" s="28"/>
      <c r="F52" s="28"/>
      <c r="G52" s="28"/>
      <c r="H52" s="28"/>
      <c r="I52" s="28"/>
      <c r="J52" s="28"/>
      <c r="K52" s="30"/>
    </row>
    <row r="53" spans="2:47" s="1" customFormat="1" ht="16.5" customHeight="1">
      <c r="B53" s="37"/>
      <c r="C53" s="38"/>
      <c r="D53" s="38"/>
      <c r="E53" s="306" t="s">
        <v>508</v>
      </c>
      <c r="F53" s="325"/>
      <c r="G53" s="325"/>
      <c r="H53" s="325"/>
      <c r="I53" s="38"/>
      <c r="J53" s="38"/>
      <c r="K53" s="41"/>
    </row>
    <row r="54" spans="2:47" s="1" customFormat="1" ht="14.45" customHeight="1">
      <c r="B54" s="37"/>
      <c r="C54" s="35" t="s">
        <v>509</v>
      </c>
      <c r="D54" s="38"/>
      <c r="E54" s="38"/>
      <c r="F54" s="38"/>
      <c r="G54" s="38"/>
      <c r="H54" s="38"/>
      <c r="I54" s="38"/>
      <c r="J54" s="38"/>
      <c r="K54" s="41"/>
    </row>
    <row r="55" spans="2:47" s="1" customFormat="1" ht="17.25" customHeight="1">
      <c r="B55" s="37"/>
      <c r="C55" s="38"/>
      <c r="D55" s="38"/>
      <c r="E55" s="326" t="str">
        <f>E13</f>
        <v>SO401b/VO - SO401b/VO PRÁCE</v>
      </c>
      <c r="F55" s="325"/>
      <c r="G55" s="325"/>
      <c r="H55" s="325"/>
      <c r="I55" s="38"/>
      <c r="J55" s="38"/>
      <c r="K55" s="41"/>
    </row>
    <row r="56" spans="2:47" s="1" customFormat="1" ht="6.95" customHeight="1">
      <c r="B56" s="37"/>
      <c r="C56" s="38"/>
      <c r="D56" s="38"/>
      <c r="E56" s="38"/>
      <c r="F56" s="38"/>
      <c r="G56" s="38"/>
      <c r="H56" s="38"/>
      <c r="I56" s="38"/>
      <c r="J56" s="38"/>
      <c r="K56" s="41"/>
    </row>
    <row r="57" spans="2:47" s="1" customFormat="1" ht="18" customHeight="1">
      <c r="B57" s="37"/>
      <c r="C57" s="35" t="s">
        <v>21</v>
      </c>
      <c r="D57" s="38"/>
      <c r="E57" s="38"/>
      <c r="F57" s="33" t="str">
        <f>F16</f>
        <v>Praha 5 - Hlubočepy</v>
      </c>
      <c r="G57" s="38"/>
      <c r="H57" s="38"/>
      <c r="I57" s="35" t="s">
        <v>23</v>
      </c>
      <c r="J57" s="105" t="str">
        <f>IF(J16="","",J16)</f>
        <v>18.12.2017</v>
      </c>
      <c r="K57" s="41"/>
    </row>
    <row r="58" spans="2:47" s="1" customFormat="1" ht="6.95" customHeight="1">
      <c r="B58" s="37"/>
      <c r="C58" s="38"/>
      <c r="D58" s="38"/>
      <c r="E58" s="38"/>
      <c r="F58" s="38"/>
      <c r="G58" s="38"/>
      <c r="H58" s="38"/>
      <c r="I58" s="38"/>
      <c r="J58" s="38"/>
      <c r="K58" s="41"/>
    </row>
    <row r="59" spans="2:47" s="1" customFormat="1">
      <c r="B59" s="37"/>
      <c r="C59" s="35" t="s">
        <v>25</v>
      </c>
      <c r="D59" s="38"/>
      <c r="E59" s="38"/>
      <c r="F59" s="33" t="str">
        <f>E19</f>
        <v>TOP CON SERVIS s.r.o.</v>
      </c>
      <c r="G59" s="38"/>
      <c r="H59" s="38"/>
      <c r="I59" s="35" t="s">
        <v>30</v>
      </c>
      <c r="J59" s="288" t="str">
        <f>E25</f>
        <v>Ing. Pavel Nejedlý</v>
      </c>
      <c r="K59" s="41"/>
    </row>
    <row r="60" spans="2:47" s="1" customFormat="1" ht="14.45" customHeight="1">
      <c r="B60" s="37"/>
      <c r="C60" s="35" t="s">
        <v>29</v>
      </c>
      <c r="D60" s="38"/>
      <c r="E60" s="38"/>
      <c r="F60" s="33" t="str">
        <f>IF(E22="","",E22)</f>
        <v xml:space="preserve"> </v>
      </c>
      <c r="G60" s="38"/>
      <c r="H60" s="38"/>
      <c r="I60" s="38"/>
      <c r="J60" s="327"/>
      <c r="K60" s="41"/>
    </row>
    <row r="61" spans="2:47" s="1" customFormat="1" ht="10.3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47" s="1" customFormat="1" ht="29.25" customHeight="1">
      <c r="B62" s="37"/>
      <c r="C62" s="122" t="s">
        <v>147</v>
      </c>
      <c r="D62" s="115"/>
      <c r="E62" s="115"/>
      <c r="F62" s="115"/>
      <c r="G62" s="115"/>
      <c r="H62" s="115"/>
      <c r="I62" s="115"/>
      <c r="J62" s="123" t="s">
        <v>148</v>
      </c>
      <c r="K62" s="124"/>
    </row>
    <row r="63" spans="2:47" s="1" customFormat="1" ht="10.3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47" s="1" customFormat="1" ht="29.25" customHeight="1">
      <c r="B64" s="37"/>
      <c r="C64" s="125" t="s">
        <v>149</v>
      </c>
      <c r="D64" s="38"/>
      <c r="E64" s="38"/>
      <c r="F64" s="38"/>
      <c r="G64" s="38"/>
      <c r="H64" s="38"/>
      <c r="I64" s="38"/>
      <c r="J64" s="112">
        <f>J91</f>
        <v>0</v>
      </c>
      <c r="K64" s="41"/>
      <c r="AU64" s="23" t="s">
        <v>150</v>
      </c>
    </row>
    <row r="65" spans="2:12" s="8" customFormat="1" ht="24.95" customHeight="1">
      <c r="B65" s="126"/>
      <c r="C65" s="127"/>
      <c r="D65" s="128" t="s">
        <v>515</v>
      </c>
      <c r="E65" s="129"/>
      <c r="F65" s="129"/>
      <c r="G65" s="129"/>
      <c r="H65" s="129"/>
      <c r="I65" s="129"/>
      <c r="J65" s="130">
        <f>J92</f>
        <v>0</v>
      </c>
      <c r="K65" s="131"/>
    </row>
    <row r="66" spans="2:12" s="9" customFormat="1" ht="19.899999999999999" customHeight="1">
      <c r="B66" s="132"/>
      <c r="C66" s="133"/>
      <c r="D66" s="134" t="s">
        <v>516</v>
      </c>
      <c r="E66" s="135"/>
      <c r="F66" s="135"/>
      <c r="G66" s="135"/>
      <c r="H66" s="135"/>
      <c r="I66" s="135"/>
      <c r="J66" s="136">
        <f>J93</f>
        <v>0</v>
      </c>
      <c r="K66" s="137"/>
    </row>
    <row r="67" spans="2:12" s="9" customFormat="1" ht="19.899999999999999" customHeight="1">
      <c r="B67" s="132"/>
      <c r="C67" s="133"/>
      <c r="D67" s="134" t="s">
        <v>517</v>
      </c>
      <c r="E67" s="135"/>
      <c r="F67" s="135"/>
      <c r="G67" s="135"/>
      <c r="H67" s="135"/>
      <c r="I67" s="135"/>
      <c r="J67" s="136">
        <f>J113</f>
        <v>0</v>
      </c>
      <c r="K67" s="137"/>
    </row>
    <row r="68" spans="2:12" s="1" customFormat="1" ht="21.75" customHeight="1">
      <c r="B68" s="37"/>
      <c r="C68" s="38"/>
      <c r="D68" s="38"/>
      <c r="E68" s="38"/>
      <c r="F68" s="38"/>
      <c r="G68" s="38"/>
      <c r="H68" s="38"/>
      <c r="I68" s="38"/>
      <c r="J68" s="38"/>
      <c r="K68" s="41"/>
    </row>
    <row r="69" spans="2:12" s="1" customFormat="1" ht="6.95" customHeight="1">
      <c r="B69" s="52"/>
      <c r="C69" s="53"/>
      <c r="D69" s="53"/>
      <c r="E69" s="53"/>
      <c r="F69" s="53"/>
      <c r="G69" s="53"/>
      <c r="H69" s="53"/>
      <c r="I69" s="53"/>
      <c r="J69" s="53"/>
      <c r="K69" s="54"/>
    </row>
    <row r="73" spans="2:12" s="1" customFormat="1" ht="6.95" customHeight="1"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37"/>
    </row>
    <row r="74" spans="2:12" s="1" customFormat="1" ht="36.950000000000003" customHeight="1">
      <c r="B74" s="37"/>
      <c r="C74" s="57" t="s">
        <v>154</v>
      </c>
      <c r="L74" s="37"/>
    </row>
    <row r="75" spans="2:12" s="1" customFormat="1" ht="6.95" customHeight="1">
      <c r="B75" s="37"/>
      <c r="L75" s="37"/>
    </row>
    <row r="76" spans="2:12" s="1" customFormat="1" ht="14.45" customHeight="1">
      <c r="B76" s="37"/>
      <c r="C76" s="59" t="s">
        <v>17</v>
      </c>
      <c r="L76" s="37"/>
    </row>
    <row r="77" spans="2:12" s="1" customFormat="1" ht="16.5" customHeight="1">
      <c r="B77" s="37"/>
      <c r="E77" s="328" t="str">
        <f>E7</f>
        <v>Akce č. 999 612-16 K Barrandovu, most X 034, Praha 5 - severní a jižní most</v>
      </c>
      <c r="F77" s="329"/>
      <c r="G77" s="329"/>
      <c r="H77" s="329"/>
      <c r="L77" s="37"/>
    </row>
    <row r="78" spans="2:12">
      <c r="B78" s="27"/>
      <c r="C78" s="59" t="s">
        <v>138</v>
      </c>
      <c r="L78" s="27"/>
    </row>
    <row r="79" spans="2:12" ht="16.5" customHeight="1">
      <c r="B79" s="27"/>
      <c r="E79" s="328" t="s">
        <v>507</v>
      </c>
      <c r="F79" s="322"/>
      <c r="G79" s="322"/>
      <c r="H79" s="322"/>
      <c r="L79" s="27"/>
    </row>
    <row r="80" spans="2:12">
      <c r="B80" s="27"/>
      <c r="C80" s="59" t="s">
        <v>140</v>
      </c>
      <c r="L80" s="27"/>
    </row>
    <row r="81" spans="2:65" s="1" customFormat="1" ht="16.5" customHeight="1">
      <c r="B81" s="37"/>
      <c r="E81" s="332" t="s">
        <v>508</v>
      </c>
      <c r="F81" s="330"/>
      <c r="G81" s="330"/>
      <c r="H81" s="330"/>
      <c r="L81" s="37"/>
    </row>
    <row r="82" spans="2:65" s="1" customFormat="1" ht="14.45" customHeight="1">
      <c r="B82" s="37"/>
      <c r="C82" s="59" t="s">
        <v>509</v>
      </c>
      <c r="L82" s="37"/>
    </row>
    <row r="83" spans="2:65" s="1" customFormat="1" ht="17.25" customHeight="1">
      <c r="B83" s="37"/>
      <c r="E83" s="299" t="str">
        <f>E13</f>
        <v>SO401b/VO - SO401b/VO PRÁCE</v>
      </c>
      <c r="F83" s="330"/>
      <c r="G83" s="330"/>
      <c r="H83" s="330"/>
      <c r="L83" s="37"/>
    </row>
    <row r="84" spans="2:65" s="1" customFormat="1" ht="6.95" customHeight="1">
      <c r="B84" s="37"/>
      <c r="L84" s="37"/>
    </row>
    <row r="85" spans="2:65" s="1" customFormat="1" ht="18" customHeight="1">
      <c r="B85" s="37"/>
      <c r="C85" s="59" t="s">
        <v>21</v>
      </c>
      <c r="F85" s="138" t="str">
        <f>F16</f>
        <v>Praha 5 - Hlubočepy</v>
      </c>
      <c r="I85" s="59" t="s">
        <v>23</v>
      </c>
      <c r="J85" s="63" t="str">
        <f>IF(J16="","",J16)</f>
        <v>18.12.2017</v>
      </c>
      <c r="L85" s="37"/>
    </row>
    <row r="86" spans="2:65" s="1" customFormat="1" ht="6.95" customHeight="1">
      <c r="B86" s="37"/>
      <c r="L86" s="37"/>
    </row>
    <row r="87" spans="2:65" s="1" customFormat="1">
      <c r="B87" s="37"/>
      <c r="C87" s="59" t="s">
        <v>25</v>
      </c>
      <c r="F87" s="138" t="str">
        <f>E19</f>
        <v>TOP CON SERVIS s.r.o.</v>
      </c>
      <c r="I87" s="59" t="s">
        <v>30</v>
      </c>
      <c r="J87" s="138" t="str">
        <f>E25</f>
        <v>Ing. Pavel Nejedlý</v>
      </c>
      <c r="L87" s="37"/>
    </row>
    <row r="88" spans="2:65" s="1" customFormat="1" ht="14.45" customHeight="1">
      <c r="B88" s="37"/>
      <c r="C88" s="59" t="s">
        <v>29</v>
      </c>
      <c r="F88" s="138" t="str">
        <f>IF(E22="","",E22)</f>
        <v xml:space="preserve"> </v>
      </c>
      <c r="L88" s="37"/>
    </row>
    <row r="89" spans="2:65" s="1" customFormat="1" ht="10.35" customHeight="1">
      <c r="B89" s="37"/>
      <c r="L89" s="37"/>
    </row>
    <row r="90" spans="2:65" s="10" customFormat="1" ht="29.25" customHeight="1">
      <c r="B90" s="139"/>
      <c r="C90" s="140" t="s">
        <v>155</v>
      </c>
      <c r="D90" s="141" t="s">
        <v>55</v>
      </c>
      <c r="E90" s="141" t="s">
        <v>51</v>
      </c>
      <c r="F90" s="141" t="s">
        <v>156</v>
      </c>
      <c r="G90" s="141" t="s">
        <v>157</v>
      </c>
      <c r="H90" s="141" t="s">
        <v>158</v>
      </c>
      <c r="I90" s="141" t="s">
        <v>159</v>
      </c>
      <c r="J90" s="141" t="s">
        <v>148</v>
      </c>
      <c r="K90" s="142" t="s">
        <v>160</v>
      </c>
      <c r="L90" s="139"/>
      <c r="M90" s="69" t="s">
        <v>161</v>
      </c>
      <c r="N90" s="70" t="s">
        <v>40</v>
      </c>
      <c r="O90" s="70" t="s">
        <v>162</v>
      </c>
      <c r="P90" s="70" t="s">
        <v>163</v>
      </c>
      <c r="Q90" s="70" t="s">
        <v>164</v>
      </c>
      <c r="R90" s="70" t="s">
        <v>165</v>
      </c>
      <c r="S90" s="70" t="s">
        <v>166</v>
      </c>
      <c r="T90" s="71" t="s">
        <v>167</v>
      </c>
    </row>
    <row r="91" spans="2:65" s="1" customFormat="1" ht="29.25" customHeight="1">
      <c r="B91" s="37"/>
      <c r="C91" s="73" t="s">
        <v>149</v>
      </c>
      <c r="J91" s="143">
        <f>BK91</f>
        <v>0</v>
      </c>
      <c r="L91" s="37"/>
      <c r="M91" s="72"/>
      <c r="N91" s="64"/>
      <c r="O91" s="64"/>
      <c r="P91" s="144">
        <f>P92</f>
        <v>337.83647000000002</v>
      </c>
      <c r="Q91" s="64"/>
      <c r="R91" s="144">
        <f>R92</f>
        <v>1.7225999999999999</v>
      </c>
      <c r="S91" s="64"/>
      <c r="T91" s="145">
        <f>T92</f>
        <v>13.77</v>
      </c>
      <c r="AT91" s="23" t="s">
        <v>69</v>
      </c>
      <c r="AU91" s="23" t="s">
        <v>150</v>
      </c>
      <c r="BK91" s="146">
        <f>BK92</f>
        <v>0</v>
      </c>
    </row>
    <row r="92" spans="2:65" s="11" customFormat="1" ht="37.35" customHeight="1">
      <c r="B92" s="147"/>
      <c r="D92" s="148" t="s">
        <v>69</v>
      </c>
      <c r="E92" s="149" t="s">
        <v>289</v>
      </c>
      <c r="F92" s="149" t="s">
        <v>518</v>
      </c>
      <c r="J92" s="150">
        <f>BK92</f>
        <v>0</v>
      </c>
      <c r="L92" s="147"/>
      <c r="M92" s="151"/>
      <c r="N92" s="152"/>
      <c r="O92" s="152"/>
      <c r="P92" s="153">
        <f>P93+P113</f>
        <v>337.83647000000002</v>
      </c>
      <c r="Q92" s="152"/>
      <c r="R92" s="153">
        <f>R93+R113</f>
        <v>1.7225999999999999</v>
      </c>
      <c r="S92" s="152"/>
      <c r="T92" s="154">
        <f>T93+T113</f>
        <v>13.77</v>
      </c>
      <c r="AR92" s="148" t="s">
        <v>107</v>
      </c>
      <c r="AT92" s="155" t="s">
        <v>69</v>
      </c>
      <c r="AU92" s="155" t="s">
        <v>70</v>
      </c>
      <c r="AY92" s="148" t="s">
        <v>170</v>
      </c>
      <c r="BK92" s="156">
        <f>BK93+BK113</f>
        <v>0</v>
      </c>
    </row>
    <row r="93" spans="2:65" s="11" customFormat="1" ht="19.899999999999999" customHeight="1">
      <c r="B93" s="147"/>
      <c r="D93" s="148" t="s">
        <v>69</v>
      </c>
      <c r="E93" s="157" t="s">
        <v>414</v>
      </c>
      <c r="F93" s="157" t="s">
        <v>519</v>
      </c>
      <c r="J93" s="158">
        <f>BK93</f>
        <v>0</v>
      </c>
      <c r="L93" s="147"/>
      <c r="M93" s="151"/>
      <c r="N93" s="152"/>
      <c r="O93" s="152"/>
      <c r="P93" s="153">
        <f>SUM(P94:P112)</f>
        <v>250.93100000000001</v>
      </c>
      <c r="Q93" s="152"/>
      <c r="R93" s="153">
        <f>SUM(R94:R112)</f>
        <v>0</v>
      </c>
      <c r="S93" s="152"/>
      <c r="T93" s="154">
        <f>SUM(T94:T112)</f>
        <v>0</v>
      </c>
      <c r="AR93" s="148" t="s">
        <v>107</v>
      </c>
      <c r="AT93" s="155" t="s">
        <v>69</v>
      </c>
      <c r="AU93" s="155" t="s">
        <v>77</v>
      </c>
      <c r="AY93" s="148" t="s">
        <v>170</v>
      </c>
      <c r="BK93" s="156">
        <f>SUM(BK94:BK112)</f>
        <v>0</v>
      </c>
    </row>
    <row r="94" spans="2:65" s="1" customFormat="1" ht="25.5" customHeight="1">
      <c r="B94" s="159"/>
      <c r="C94" s="160" t="s">
        <v>77</v>
      </c>
      <c r="D94" s="160" t="s">
        <v>173</v>
      </c>
      <c r="E94" s="161" t="s">
        <v>520</v>
      </c>
      <c r="F94" s="162" t="s">
        <v>521</v>
      </c>
      <c r="G94" s="163" t="s">
        <v>356</v>
      </c>
      <c r="H94" s="164">
        <v>1</v>
      </c>
      <c r="I94" s="165"/>
      <c r="J94" s="165">
        <f t="shared" ref="J94:J112" si="0">ROUND(I94*H94,2)</f>
        <v>0</v>
      </c>
      <c r="K94" s="162" t="s">
        <v>5</v>
      </c>
      <c r="L94" s="37"/>
      <c r="M94" s="166" t="s">
        <v>5</v>
      </c>
      <c r="N94" s="167" t="s">
        <v>41</v>
      </c>
      <c r="O94" s="168">
        <v>23.504999999999999</v>
      </c>
      <c r="P94" s="168">
        <f t="shared" ref="P94:P112" si="1">O94*H94</f>
        <v>23.504999999999999</v>
      </c>
      <c r="Q94" s="168">
        <v>0</v>
      </c>
      <c r="R94" s="168">
        <f t="shared" ref="R94:R112" si="2">Q94*H94</f>
        <v>0</v>
      </c>
      <c r="S94" s="168">
        <v>0</v>
      </c>
      <c r="T94" s="169">
        <f t="shared" ref="T94:T112" si="3">S94*H94</f>
        <v>0</v>
      </c>
      <c r="AR94" s="23" t="s">
        <v>419</v>
      </c>
      <c r="AT94" s="23" t="s">
        <v>173</v>
      </c>
      <c r="AU94" s="23" t="s">
        <v>80</v>
      </c>
      <c r="AY94" s="23" t="s">
        <v>170</v>
      </c>
      <c r="BE94" s="170">
        <f t="shared" ref="BE94:BE112" si="4">IF(N94="základní",J94,0)</f>
        <v>0</v>
      </c>
      <c r="BF94" s="170">
        <f t="shared" ref="BF94:BF112" si="5">IF(N94="snížená",J94,0)</f>
        <v>0</v>
      </c>
      <c r="BG94" s="170">
        <f t="shared" ref="BG94:BG112" si="6">IF(N94="zákl. přenesená",J94,0)</f>
        <v>0</v>
      </c>
      <c r="BH94" s="170">
        <f t="shared" ref="BH94:BH112" si="7">IF(N94="sníž. přenesená",J94,0)</f>
        <v>0</v>
      </c>
      <c r="BI94" s="170">
        <f t="shared" ref="BI94:BI112" si="8">IF(N94="nulová",J94,0)</f>
        <v>0</v>
      </c>
      <c r="BJ94" s="23" t="s">
        <v>77</v>
      </c>
      <c r="BK94" s="170">
        <f t="shared" ref="BK94:BK112" si="9">ROUND(I94*H94,2)</f>
        <v>0</v>
      </c>
      <c r="BL94" s="23" t="s">
        <v>419</v>
      </c>
      <c r="BM94" s="23" t="s">
        <v>645</v>
      </c>
    </row>
    <row r="95" spans="2:65" s="1" customFormat="1" ht="25.5" customHeight="1">
      <c r="B95" s="159"/>
      <c r="C95" s="160" t="s">
        <v>80</v>
      </c>
      <c r="D95" s="160" t="s">
        <v>173</v>
      </c>
      <c r="E95" s="161" t="s">
        <v>523</v>
      </c>
      <c r="F95" s="162" t="s">
        <v>524</v>
      </c>
      <c r="G95" s="163" t="s">
        <v>356</v>
      </c>
      <c r="H95" s="164">
        <v>2</v>
      </c>
      <c r="I95" s="165"/>
      <c r="J95" s="165">
        <f t="shared" si="0"/>
        <v>0</v>
      </c>
      <c r="K95" s="162" t="s">
        <v>5</v>
      </c>
      <c r="L95" s="37"/>
      <c r="M95" s="166" t="s">
        <v>5</v>
      </c>
      <c r="N95" s="167" t="s">
        <v>41</v>
      </c>
      <c r="O95" s="168">
        <v>0.19</v>
      </c>
      <c r="P95" s="168">
        <f t="shared" si="1"/>
        <v>0.38</v>
      </c>
      <c r="Q95" s="168">
        <v>0</v>
      </c>
      <c r="R95" s="168">
        <f t="shared" si="2"/>
        <v>0</v>
      </c>
      <c r="S95" s="168">
        <v>0</v>
      </c>
      <c r="T95" s="169">
        <f t="shared" si="3"/>
        <v>0</v>
      </c>
      <c r="AR95" s="23" t="s">
        <v>419</v>
      </c>
      <c r="AT95" s="23" t="s">
        <v>173</v>
      </c>
      <c r="AU95" s="23" t="s">
        <v>80</v>
      </c>
      <c r="AY95" s="23" t="s">
        <v>170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23" t="s">
        <v>77</v>
      </c>
      <c r="BK95" s="170">
        <f t="shared" si="9"/>
        <v>0</v>
      </c>
      <c r="BL95" s="23" t="s">
        <v>419</v>
      </c>
      <c r="BM95" s="23" t="s">
        <v>646</v>
      </c>
    </row>
    <row r="96" spans="2:65" s="1" customFormat="1" ht="16.5" customHeight="1">
      <c r="B96" s="159"/>
      <c r="C96" s="160" t="s">
        <v>107</v>
      </c>
      <c r="D96" s="160" t="s">
        <v>173</v>
      </c>
      <c r="E96" s="161" t="s">
        <v>647</v>
      </c>
      <c r="F96" s="162" t="s">
        <v>648</v>
      </c>
      <c r="G96" s="163" t="s">
        <v>356</v>
      </c>
      <c r="H96" s="164">
        <v>6</v>
      </c>
      <c r="I96" s="165"/>
      <c r="J96" s="165">
        <f t="shared" si="0"/>
        <v>0</v>
      </c>
      <c r="K96" s="162" t="s">
        <v>5</v>
      </c>
      <c r="L96" s="37"/>
      <c r="M96" s="166" t="s">
        <v>5</v>
      </c>
      <c r="N96" s="167" t="s">
        <v>41</v>
      </c>
      <c r="O96" s="168">
        <v>0</v>
      </c>
      <c r="P96" s="168">
        <f t="shared" si="1"/>
        <v>0</v>
      </c>
      <c r="Q96" s="168">
        <v>0</v>
      </c>
      <c r="R96" s="168">
        <f t="shared" si="2"/>
        <v>0</v>
      </c>
      <c r="S96" s="168">
        <v>0</v>
      </c>
      <c r="T96" s="169">
        <f t="shared" si="3"/>
        <v>0</v>
      </c>
      <c r="AR96" s="23" t="s">
        <v>419</v>
      </c>
      <c r="AT96" s="23" t="s">
        <v>173</v>
      </c>
      <c r="AU96" s="23" t="s">
        <v>80</v>
      </c>
      <c r="AY96" s="23" t="s">
        <v>170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23" t="s">
        <v>77</v>
      </c>
      <c r="BK96" s="170">
        <f t="shared" si="9"/>
        <v>0</v>
      </c>
      <c r="BL96" s="23" t="s">
        <v>419</v>
      </c>
      <c r="BM96" s="23" t="s">
        <v>649</v>
      </c>
    </row>
    <row r="97" spans="2:65" s="1" customFormat="1" ht="25.5" customHeight="1">
      <c r="B97" s="159"/>
      <c r="C97" s="160" t="s">
        <v>177</v>
      </c>
      <c r="D97" s="160" t="s">
        <v>173</v>
      </c>
      <c r="E97" s="161" t="s">
        <v>650</v>
      </c>
      <c r="F97" s="162" t="s">
        <v>651</v>
      </c>
      <c r="G97" s="163" t="s">
        <v>531</v>
      </c>
      <c r="H97" s="164">
        <v>8</v>
      </c>
      <c r="I97" s="165"/>
      <c r="J97" s="165">
        <f t="shared" si="0"/>
        <v>0</v>
      </c>
      <c r="K97" s="162" t="s">
        <v>5</v>
      </c>
      <c r="L97" s="37"/>
      <c r="M97" s="166" t="s">
        <v>5</v>
      </c>
      <c r="N97" s="167" t="s">
        <v>41</v>
      </c>
      <c r="O97" s="168">
        <v>0</v>
      </c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23" t="s">
        <v>419</v>
      </c>
      <c r="AT97" s="23" t="s">
        <v>173</v>
      </c>
      <c r="AU97" s="23" t="s">
        <v>80</v>
      </c>
      <c r="AY97" s="23" t="s">
        <v>170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23" t="s">
        <v>77</v>
      </c>
      <c r="BK97" s="170">
        <f t="shared" si="9"/>
        <v>0</v>
      </c>
      <c r="BL97" s="23" t="s">
        <v>419</v>
      </c>
      <c r="BM97" s="23" t="s">
        <v>652</v>
      </c>
    </row>
    <row r="98" spans="2:65" s="1" customFormat="1" ht="16.5" customHeight="1">
      <c r="B98" s="159"/>
      <c r="C98" s="160" t="s">
        <v>192</v>
      </c>
      <c r="D98" s="160" t="s">
        <v>173</v>
      </c>
      <c r="E98" s="161" t="s">
        <v>653</v>
      </c>
      <c r="F98" s="162" t="s">
        <v>597</v>
      </c>
      <c r="G98" s="163" t="s">
        <v>531</v>
      </c>
      <c r="H98" s="164">
        <v>8</v>
      </c>
      <c r="I98" s="165"/>
      <c r="J98" s="165">
        <f t="shared" si="0"/>
        <v>0</v>
      </c>
      <c r="K98" s="162" t="s">
        <v>5</v>
      </c>
      <c r="L98" s="37"/>
      <c r="M98" s="166" t="s">
        <v>5</v>
      </c>
      <c r="N98" s="167" t="s">
        <v>41</v>
      </c>
      <c r="O98" s="168">
        <v>0</v>
      </c>
      <c r="P98" s="168">
        <f t="shared" si="1"/>
        <v>0</v>
      </c>
      <c r="Q98" s="168">
        <v>0</v>
      </c>
      <c r="R98" s="168">
        <f t="shared" si="2"/>
        <v>0</v>
      </c>
      <c r="S98" s="168">
        <v>0</v>
      </c>
      <c r="T98" s="169">
        <f t="shared" si="3"/>
        <v>0</v>
      </c>
      <c r="AR98" s="23" t="s">
        <v>419</v>
      </c>
      <c r="AT98" s="23" t="s">
        <v>173</v>
      </c>
      <c r="AU98" s="23" t="s">
        <v>80</v>
      </c>
      <c r="AY98" s="23" t="s">
        <v>170</v>
      </c>
      <c r="BE98" s="170">
        <f t="shared" si="4"/>
        <v>0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23" t="s">
        <v>77</v>
      </c>
      <c r="BK98" s="170">
        <f t="shared" si="9"/>
        <v>0</v>
      </c>
      <c r="BL98" s="23" t="s">
        <v>419</v>
      </c>
      <c r="BM98" s="23" t="s">
        <v>654</v>
      </c>
    </row>
    <row r="99" spans="2:65" s="1" customFormat="1" ht="16.5" customHeight="1">
      <c r="B99" s="159"/>
      <c r="C99" s="160" t="s">
        <v>197</v>
      </c>
      <c r="D99" s="160" t="s">
        <v>173</v>
      </c>
      <c r="E99" s="161" t="s">
        <v>655</v>
      </c>
      <c r="F99" s="162" t="s">
        <v>656</v>
      </c>
      <c r="G99" s="163" t="s">
        <v>343</v>
      </c>
      <c r="H99" s="164">
        <v>1080</v>
      </c>
      <c r="I99" s="165"/>
      <c r="J99" s="165">
        <f t="shared" si="0"/>
        <v>0</v>
      </c>
      <c r="K99" s="162" t="s">
        <v>5</v>
      </c>
      <c r="L99" s="37"/>
      <c r="M99" s="166" t="s">
        <v>5</v>
      </c>
      <c r="N99" s="167" t="s">
        <v>41</v>
      </c>
      <c r="O99" s="168">
        <v>4.1000000000000002E-2</v>
      </c>
      <c r="P99" s="168">
        <f t="shared" si="1"/>
        <v>44.28</v>
      </c>
      <c r="Q99" s="168">
        <v>0</v>
      </c>
      <c r="R99" s="168">
        <f t="shared" si="2"/>
        <v>0</v>
      </c>
      <c r="S99" s="168">
        <v>0</v>
      </c>
      <c r="T99" s="169">
        <f t="shared" si="3"/>
        <v>0</v>
      </c>
      <c r="AR99" s="23" t="s">
        <v>419</v>
      </c>
      <c r="AT99" s="23" t="s">
        <v>173</v>
      </c>
      <c r="AU99" s="23" t="s">
        <v>80</v>
      </c>
      <c r="AY99" s="23" t="s">
        <v>170</v>
      </c>
      <c r="BE99" s="170">
        <f t="shared" si="4"/>
        <v>0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23" t="s">
        <v>77</v>
      </c>
      <c r="BK99" s="170">
        <f t="shared" si="9"/>
        <v>0</v>
      </c>
      <c r="BL99" s="23" t="s">
        <v>419</v>
      </c>
      <c r="BM99" s="23" t="s">
        <v>657</v>
      </c>
    </row>
    <row r="100" spans="2:65" s="1" customFormat="1" ht="16.5" customHeight="1">
      <c r="B100" s="159"/>
      <c r="C100" s="160" t="s">
        <v>204</v>
      </c>
      <c r="D100" s="160" t="s">
        <v>173</v>
      </c>
      <c r="E100" s="161" t="s">
        <v>658</v>
      </c>
      <c r="F100" s="162" t="s">
        <v>540</v>
      </c>
      <c r="G100" s="163" t="s">
        <v>356</v>
      </c>
      <c r="H100" s="164">
        <v>12</v>
      </c>
      <c r="I100" s="165"/>
      <c r="J100" s="165">
        <f t="shared" si="0"/>
        <v>0</v>
      </c>
      <c r="K100" s="162" t="s">
        <v>5</v>
      </c>
      <c r="L100" s="37"/>
      <c r="M100" s="166" t="s">
        <v>5</v>
      </c>
      <c r="N100" s="167" t="s">
        <v>41</v>
      </c>
      <c r="O100" s="168">
        <v>0.86399999999999999</v>
      </c>
      <c r="P100" s="168">
        <f t="shared" si="1"/>
        <v>10.368</v>
      </c>
      <c r="Q100" s="168">
        <v>0</v>
      </c>
      <c r="R100" s="168">
        <f t="shared" si="2"/>
        <v>0</v>
      </c>
      <c r="S100" s="168">
        <v>0</v>
      </c>
      <c r="T100" s="169">
        <f t="shared" si="3"/>
        <v>0</v>
      </c>
      <c r="AR100" s="23" t="s">
        <v>419</v>
      </c>
      <c r="AT100" s="23" t="s">
        <v>173</v>
      </c>
      <c r="AU100" s="23" t="s">
        <v>80</v>
      </c>
      <c r="AY100" s="23" t="s">
        <v>170</v>
      </c>
      <c r="BE100" s="170">
        <f t="shared" si="4"/>
        <v>0</v>
      </c>
      <c r="BF100" s="170">
        <f t="shared" si="5"/>
        <v>0</v>
      </c>
      <c r="BG100" s="170">
        <f t="shared" si="6"/>
        <v>0</v>
      </c>
      <c r="BH100" s="170">
        <f t="shared" si="7"/>
        <v>0</v>
      </c>
      <c r="BI100" s="170">
        <f t="shared" si="8"/>
        <v>0</v>
      </c>
      <c r="BJ100" s="23" t="s">
        <v>77</v>
      </c>
      <c r="BK100" s="170">
        <f t="shared" si="9"/>
        <v>0</v>
      </c>
      <c r="BL100" s="23" t="s">
        <v>419</v>
      </c>
      <c r="BM100" s="23" t="s">
        <v>659</v>
      </c>
    </row>
    <row r="101" spans="2:65" s="1" customFormat="1" ht="16.5" customHeight="1">
      <c r="B101" s="159"/>
      <c r="C101" s="160" t="s">
        <v>209</v>
      </c>
      <c r="D101" s="160" t="s">
        <v>173</v>
      </c>
      <c r="E101" s="161" t="s">
        <v>660</v>
      </c>
      <c r="F101" s="162" t="s">
        <v>543</v>
      </c>
      <c r="G101" s="163" t="s">
        <v>356</v>
      </c>
      <c r="H101" s="164">
        <v>6</v>
      </c>
      <c r="I101" s="165"/>
      <c r="J101" s="165">
        <f t="shared" si="0"/>
        <v>0</v>
      </c>
      <c r="K101" s="162" t="s">
        <v>5</v>
      </c>
      <c r="L101" s="37"/>
      <c r="M101" s="166" t="s">
        <v>5</v>
      </c>
      <c r="N101" s="167" t="s">
        <v>41</v>
      </c>
      <c r="O101" s="168">
        <v>0.50600000000000001</v>
      </c>
      <c r="P101" s="168">
        <f t="shared" si="1"/>
        <v>3.036</v>
      </c>
      <c r="Q101" s="168">
        <v>0</v>
      </c>
      <c r="R101" s="168">
        <f t="shared" si="2"/>
        <v>0</v>
      </c>
      <c r="S101" s="168">
        <v>0</v>
      </c>
      <c r="T101" s="169">
        <f t="shared" si="3"/>
        <v>0</v>
      </c>
      <c r="AR101" s="23" t="s">
        <v>419</v>
      </c>
      <c r="AT101" s="23" t="s">
        <v>173</v>
      </c>
      <c r="AU101" s="23" t="s">
        <v>80</v>
      </c>
      <c r="AY101" s="23" t="s">
        <v>170</v>
      </c>
      <c r="BE101" s="170">
        <f t="shared" si="4"/>
        <v>0</v>
      </c>
      <c r="BF101" s="170">
        <f t="shared" si="5"/>
        <v>0</v>
      </c>
      <c r="BG101" s="170">
        <f t="shared" si="6"/>
        <v>0</v>
      </c>
      <c r="BH101" s="170">
        <f t="shared" si="7"/>
        <v>0</v>
      </c>
      <c r="BI101" s="170">
        <f t="shared" si="8"/>
        <v>0</v>
      </c>
      <c r="BJ101" s="23" t="s">
        <v>77</v>
      </c>
      <c r="BK101" s="170">
        <f t="shared" si="9"/>
        <v>0</v>
      </c>
      <c r="BL101" s="23" t="s">
        <v>419</v>
      </c>
      <c r="BM101" s="23" t="s">
        <v>661</v>
      </c>
    </row>
    <row r="102" spans="2:65" s="1" customFormat="1" ht="16.5" customHeight="1">
      <c r="B102" s="159"/>
      <c r="C102" s="160" t="s">
        <v>171</v>
      </c>
      <c r="D102" s="160" t="s">
        <v>173</v>
      </c>
      <c r="E102" s="161" t="s">
        <v>662</v>
      </c>
      <c r="F102" s="162" t="s">
        <v>663</v>
      </c>
      <c r="G102" s="163" t="s">
        <v>258</v>
      </c>
      <c r="H102" s="164">
        <v>700</v>
      </c>
      <c r="I102" s="165"/>
      <c r="J102" s="165">
        <f t="shared" si="0"/>
        <v>0</v>
      </c>
      <c r="K102" s="162" t="s">
        <v>5</v>
      </c>
      <c r="L102" s="37"/>
      <c r="M102" s="166" t="s">
        <v>5</v>
      </c>
      <c r="N102" s="167" t="s">
        <v>41</v>
      </c>
      <c r="O102" s="168">
        <v>0</v>
      </c>
      <c r="P102" s="168">
        <f t="shared" si="1"/>
        <v>0</v>
      </c>
      <c r="Q102" s="168">
        <v>0</v>
      </c>
      <c r="R102" s="168">
        <f t="shared" si="2"/>
        <v>0</v>
      </c>
      <c r="S102" s="168">
        <v>0</v>
      </c>
      <c r="T102" s="169">
        <f t="shared" si="3"/>
        <v>0</v>
      </c>
      <c r="AR102" s="23" t="s">
        <v>419</v>
      </c>
      <c r="AT102" s="23" t="s">
        <v>173</v>
      </c>
      <c r="AU102" s="23" t="s">
        <v>80</v>
      </c>
      <c r="AY102" s="23" t="s">
        <v>170</v>
      </c>
      <c r="BE102" s="170">
        <f t="shared" si="4"/>
        <v>0</v>
      </c>
      <c r="BF102" s="170">
        <f t="shared" si="5"/>
        <v>0</v>
      </c>
      <c r="BG102" s="170">
        <f t="shared" si="6"/>
        <v>0</v>
      </c>
      <c r="BH102" s="170">
        <f t="shared" si="7"/>
        <v>0</v>
      </c>
      <c r="BI102" s="170">
        <f t="shared" si="8"/>
        <v>0</v>
      </c>
      <c r="BJ102" s="23" t="s">
        <v>77</v>
      </c>
      <c r="BK102" s="170">
        <f t="shared" si="9"/>
        <v>0</v>
      </c>
      <c r="BL102" s="23" t="s">
        <v>419</v>
      </c>
      <c r="BM102" s="23" t="s">
        <v>664</v>
      </c>
    </row>
    <row r="103" spans="2:65" s="1" customFormat="1" ht="25.5" customHeight="1">
      <c r="B103" s="159"/>
      <c r="C103" s="160" t="s">
        <v>218</v>
      </c>
      <c r="D103" s="160" t="s">
        <v>173</v>
      </c>
      <c r="E103" s="161" t="s">
        <v>548</v>
      </c>
      <c r="F103" s="162" t="s">
        <v>549</v>
      </c>
      <c r="G103" s="163" t="s">
        <v>356</v>
      </c>
      <c r="H103" s="164">
        <v>16</v>
      </c>
      <c r="I103" s="165"/>
      <c r="J103" s="165">
        <f t="shared" si="0"/>
        <v>0</v>
      </c>
      <c r="K103" s="162" t="s">
        <v>5</v>
      </c>
      <c r="L103" s="37"/>
      <c r="M103" s="166" t="s">
        <v>5</v>
      </c>
      <c r="N103" s="167" t="s">
        <v>41</v>
      </c>
      <c r="O103" s="168">
        <v>0.496</v>
      </c>
      <c r="P103" s="168">
        <f t="shared" si="1"/>
        <v>7.9359999999999999</v>
      </c>
      <c r="Q103" s="168">
        <v>0</v>
      </c>
      <c r="R103" s="168">
        <f t="shared" si="2"/>
        <v>0</v>
      </c>
      <c r="S103" s="168">
        <v>0</v>
      </c>
      <c r="T103" s="169">
        <f t="shared" si="3"/>
        <v>0</v>
      </c>
      <c r="AR103" s="23" t="s">
        <v>419</v>
      </c>
      <c r="AT103" s="23" t="s">
        <v>173</v>
      </c>
      <c r="AU103" s="23" t="s">
        <v>80</v>
      </c>
      <c r="AY103" s="23" t="s">
        <v>170</v>
      </c>
      <c r="BE103" s="170">
        <f t="shared" si="4"/>
        <v>0</v>
      </c>
      <c r="BF103" s="170">
        <f t="shared" si="5"/>
        <v>0</v>
      </c>
      <c r="BG103" s="170">
        <f t="shared" si="6"/>
        <v>0</v>
      </c>
      <c r="BH103" s="170">
        <f t="shared" si="7"/>
        <v>0</v>
      </c>
      <c r="BI103" s="170">
        <f t="shared" si="8"/>
        <v>0</v>
      </c>
      <c r="BJ103" s="23" t="s">
        <v>77</v>
      </c>
      <c r="BK103" s="170">
        <f t="shared" si="9"/>
        <v>0</v>
      </c>
      <c r="BL103" s="23" t="s">
        <v>419</v>
      </c>
      <c r="BM103" s="23" t="s">
        <v>665</v>
      </c>
    </row>
    <row r="104" spans="2:65" s="1" customFormat="1" ht="25.5" customHeight="1">
      <c r="B104" s="159"/>
      <c r="C104" s="160" t="s">
        <v>224</v>
      </c>
      <c r="D104" s="160" t="s">
        <v>173</v>
      </c>
      <c r="E104" s="161" t="s">
        <v>551</v>
      </c>
      <c r="F104" s="162" t="s">
        <v>552</v>
      </c>
      <c r="G104" s="163" t="s">
        <v>258</v>
      </c>
      <c r="H104" s="164">
        <v>144</v>
      </c>
      <c r="I104" s="165"/>
      <c r="J104" s="165">
        <f t="shared" si="0"/>
        <v>0</v>
      </c>
      <c r="K104" s="162" t="s">
        <v>5</v>
      </c>
      <c r="L104" s="37"/>
      <c r="M104" s="166" t="s">
        <v>5</v>
      </c>
      <c r="N104" s="167" t="s">
        <v>41</v>
      </c>
      <c r="O104" s="168">
        <v>0.09</v>
      </c>
      <c r="P104" s="168">
        <f t="shared" si="1"/>
        <v>12.959999999999999</v>
      </c>
      <c r="Q104" s="168">
        <v>0</v>
      </c>
      <c r="R104" s="168">
        <f t="shared" si="2"/>
        <v>0</v>
      </c>
      <c r="S104" s="168">
        <v>0</v>
      </c>
      <c r="T104" s="169">
        <f t="shared" si="3"/>
        <v>0</v>
      </c>
      <c r="AR104" s="23" t="s">
        <v>419</v>
      </c>
      <c r="AT104" s="23" t="s">
        <v>173</v>
      </c>
      <c r="AU104" s="23" t="s">
        <v>80</v>
      </c>
      <c r="AY104" s="23" t="s">
        <v>170</v>
      </c>
      <c r="BE104" s="170">
        <f t="shared" si="4"/>
        <v>0</v>
      </c>
      <c r="BF104" s="170">
        <f t="shared" si="5"/>
        <v>0</v>
      </c>
      <c r="BG104" s="170">
        <f t="shared" si="6"/>
        <v>0</v>
      </c>
      <c r="BH104" s="170">
        <f t="shared" si="7"/>
        <v>0</v>
      </c>
      <c r="BI104" s="170">
        <f t="shared" si="8"/>
        <v>0</v>
      </c>
      <c r="BJ104" s="23" t="s">
        <v>77</v>
      </c>
      <c r="BK104" s="170">
        <f t="shared" si="9"/>
        <v>0</v>
      </c>
      <c r="BL104" s="23" t="s">
        <v>419</v>
      </c>
      <c r="BM104" s="23" t="s">
        <v>666</v>
      </c>
    </row>
    <row r="105" spans="2:65" s="1" customFormat="1" ht="25.5" customHeight="1">
      <c r="B105" s="159"/>
      <c r="C105" s="160" t="s">
        <v>230</v>
      </c>
      <c r="D105" s="160" t="s">
        <v>173</v>
      </c>
      <c r="E105" s="161" t="s">
        <v>554</v>
      </c>
      <c r="F105" s="162" t="s">
        <v>555</v>
      </c>
      <c r="G105" s="163" t="s">
        <v>356</v>
      </c>
      <c r="H105" s="164">
        <v>72</v>
      </c>
      <c r="I105" s="165"/>
      <c r="J105" s="165">
        <f t="shared" si="0"/>
        <v>0</v>
      </c>
      <c r="K105" s="162" t="s">
        <v>5</v>
      </c>
      <c r="L105" s="37"/>
      <c r="M105" s="166" t="s">
        <v>5</v>
      </c>
      <c r="N105" s="167" t="s">
        <v>41</v>
      </c>
      <c r="O105" s="168">
        <v>5.0999999999999997E-2</v>
      </c>
      <c r="P105" s="168">
        <f t="shared" si="1"/>
        <v>3.6719999999999997</v>
      </c>
      <c r="Q105" s="168">
        <v>0</v>
      </c>
      <c r="R105" s="168">
        <f t="shared" si="2"/>
        <v>0</v>
      </c>
      <c r="S105" s="168">
        <v>0</v>
      </c>
      <c r="T105" s="169">
        <f t="shared" si="3"/>
        <v>0</v>
      </c>
      <c r="AR105" s="23" t="s">
        <v>419</v>
      </c>
      <c r="AT105" s="23" t="s">
        <v>173</v>
      </c>
      <c r="AU105" s="23" t="s">
        <v>80</v>
      </c>
      <c r="AY105" s="23" t="s">
        <v>170</v>
      </c>
      <c r="BE105" s="170">
        <f t="shared" si="4"/>
        <v>0</v>
      </c>
      <c r="BF105" s="170">
        <f t="shared" si="5"/>
        <v>0</v>
      </c>
      <c r="BG105" s="170">
        <f t="shared" si="6"/>
        <v>0</v>
      </c>
      <c r="BH105" s="170">
        <f t="shared" si="7"/>
        <v>0</v>
      </c>
      <c r="BI105" s="170">
        <f t="shared" si="8"/>
        <v>0</v>
      </c>
      <c r="BJ105" s="23" t="s">
        <v>77</v>
      </c>
      <c r="BK105" s="170">
        <f t="shared" si="9"/>
        <v>0</v>
      </c>
      <c r="BL105" s="23" t="s">
        <v>419</v>
      </c>
      <c r="BM105" s="23" t="s">
        <v>667</v>
      </c>
    </row>
    <row r="106" spans="2:65" s="1" customFormat="1" ht="16.5" customHeight="1">
      <c r="B106" s="159"/>
      <c r="C106" s="160" t="s">
        <v>237</v>
      </c>
      <c r="D106" s="160" t="s">
        <v>173</v>
      </c>
      <c r="E106" s="161" t="s">
        <v>560</v>
      </c>
      <c r="F106" s="162" t="s">
        <v>668</v>
      </c>
      <c r="G106" s="163" t="s">
        <v>258</v>
      </c>
      <c r="H106" s="164">
        <v>1080</v>
      </c>
      <c r="I106" s="165"/>
      <c r="J106" s="165">
        <f t="shared" si="0"/>
        <v>0</v>
      </c>
      <c r="K106" s="162" t="s">
        <v>5</v>
      </c>
      <c r="L106" s="37"/>
      <c r="M106" s="166" t="s">
        <v>5</v>
      </c>
      <c r="N106" s="167" t="s">
        <v>41</v>
      </c>
      <c r="O106" s="168">
        <v>0</v>
      </c>
      <c r="P106" s="168">
        <f t="shared" si="1"/>
        <v>0</v>
      </c>
      <c r="Q106" s="168">
        <v>0</v>
      </c>
      <c r="R106" s="168">
        <f t="shared" si="2"/>
        <v>0</v>
      </c>
      <c r="S106" s="168">
        <v>0</v>
      </c>
      <c r="T106" s="169">
        <f t="shared" si="3"/>
        <v>0</v>
      </c>
      <c r="AR106" s="23" t="s">
        <v>419</v>
      </c>
      <c r="AT106" s="23" t="s">
        <v>173</v>
      </c>
      <c r="AU106" s="23" t="s">
        <v>80</v>
      </c>
      <c r="AY106" s="23" t="s">
        <v>170</v>
      </c>
      <c r="BE106" s="170">
        <f t="shared" si="4"/>
        <v>0</v>
      </c>
      <c r="BF106" s="170">
        <f t="shared" si="5"/>
        <v>0</v>
      </c>
      <c r="BG106" s="170">
        <f t="shared" si="6"/>
        <v>0</v>
      </c>
      <c r="BH106" s="170">
        <f t="shared" si="7"/>
        <v>0</v>
      </c>
      <c r="BI106" s="170">
        <f t="shared" si="8"/>
        <v>0</v>
      </c>
      <c r="BJ106" s="23" t="s">
        <v>77</v>
      </c>
      <c r="BK106" s="170">
        <f t="shared" si="9"/>
        <v>0</v>
      </c>
      <c r="BL106" s="23" t="s">
        <v>419</v>
      </c>
      <c r="BM106" s="23" t="s">
        <v>669</v>
      </c>
    </row>
    <row r="107" spans="2:65" s="1" customFormat="1" ht="16.5" customHeight="1">
      <c r="B107" s="159"/>
      <c r="C107" s="160" t="s">
        <v>313</v>
      </c>
      <c r="D107" s="160" t="s">
        <v>173</v>
      </c>
      <c r="E107" s="161" t="s">
        <v>670</v>
      </c>
      <c r="F107" s="162" t="s">
        <v>671</v>
      </c>
      <c r="G107" s="163" t="s">
        <v>531</v>
      </c>
      <c r="H107" s="164">
        <v>80</v>
      </c>
      <c r="I107" s="165"/>
      <c r="J107" s="165">
        <f t="shared" si="0"/>
        <v>0</v>
      </c>
      <c r="K107" s="162" t="s">
        <v>5</v>
      </c>
      <c r="L107" s="37"/>
      <c r="M107" s="166" t="s">
        <v>5</v>
      </c>
      <c r="N107" s="167" t="s">
        <v>41</v>
      </c>
      <c r="O107" s="168">
        <v>1</v>
      </c>
      <c r="P107" s="168">
        <f t="shared" si="1"/>
        <v>80</v>
      </c>
      <c r="Q107" s="168">
        <v>0</v>
      </c>
      <c r="R107" s="168">
        <f t="shared" si="2"/>
        <v>0</v>
      </c>
      <c r="S107" s="168">
        <v>0</v>
      </c>
      <c r="T107" s="169">
        <f t="shared" si="3"/>
        <v>0</v>
      </c>
      <c r="AR107" s="23" t="s">
        <v>419</v>
      </c>
      <c r="AT107" s="23" t="s">
        <v>173</v>
      </c>
      <c r="AU107" s="23" t="s">
        <v>80</v>
      </c>
      <c r="AY107" s="23" t="s">
        <v>170</v>
      </c>
      <c r="BE107" s="170">
        <f t="shared" si="4"/>
        <v>0</v>
      </c>
      <c r="BF107" s="170">
        <f t="shared" si="5"/>
        <v>0</v>
      </c>
      <c r="BG107" s="170">
        <f t="shared" si="6"/>
        <v>0</v>
      </c>
      <c r="BH107" s="170">
        <f t="shared" si="7"/>
        <v>0</v>
      </c>
      <c r="BI107" s="170">
        <f t="shared" si="8"/>
        <v>0</v>
      </c>
      <c r="BJ107" s="23" t="s">
        <v>77</v>
      </c>
      <c r="BK107" s="170">
        <f t="shared" si="9"/>
        <v>0</v>
      </c>
      <c r="BL107" s="23" t="s">
        <v>419</v>
      </c>
      <c r="BM107" s="23" t="s">
        <v>672</v>
      </c>
    </row>
    <row r="108" spans="2:65" s="1" customFormat="1" ht="16.5" customHeight="1">
      <c r="B108" s="159"/>
      <c r="C108" s="160" t="s">
        <v>11</v>
      </c>
      <c r="D108" s="160" t="s">
        <v>173</v>
      </c>
      <c r="E108" s="161" t="s">
        <v>653</v>
      </c>
      <c r="F108" s="162" t="s">
        <v>597</v>
      </c>
      <c r="G108" s="163" t="s">
        <v>531</v>
      </c>
      <c r="H108" s="164">
        <v>8</v>
      </c>
      <c r="I108" s="165"/>
      <c r="J108" s="165">
        <f t="shared" si="0"/>
        <v>0</v>
      </c>
      <c r="K108" s="162" t="s">
        <v>5</v>
      </c>
      <c r="L108" s="37"/>
      <c r="M108" s="166" t="s">
        <v>5</v>
      </c>
      <c r="N108" s="167" t="s">
        <v>41</v>
      </c>
      <c r="O108" s="168">
        <v>0</v>
      </c>
      <c r="P108" s="168">
        <f t="shared" si="1"/>
        <v>0</v>
      </c>
      <c r="Q108" s="168">
        <v>0</v>
      </c>
      <c r="R108" s="168">
        <f t="shared" si="2"/>
        <v>0</v>
      </c>
      <c r="S108" s="168">
        <v>0</v>
      </c>
      <c r="T108" s="169">
        <f t="shared" si="3"/>
        <v>0</v>
      </c>
      <c r="AR108" s="23" t="s">
        <v>419</v>
      </c>
      <c r="AT108" s="23" t="s">
        <v>173</v>
      </c>
      <c r="AU108" s="23" t="s">
        <v>80</v>
      </c>
      <c r="AY108" s="23" t="s">
        <v>170</v>
      </c>
      <c r="BE108" s="170">
        <f t="shared" si="4"/>
        <v>0</v>
      </c>
      <c r="BF108" s="170">
        <f t="shared" si="5"/>
        <v>0</v>
      </c>
      <c r="BG108" s="170">
        <f t="shared" si="6"/>
        <v>0</v>
      </c>
      <c r="BH108" s="170">
        <f t="shared" si="7"/>
        <v>0</v>
      </c>
      <c r="BI108" s="170">
        <f t="shared" si="8"/>
        <v>0</v>
      </c>
      <c r="BJ108" s="23" t="s">
        <v>77</v>
      </c>
      <c r="BK108" s="170">
        <f t="shared" si="9"/>
        <v>0</v>
      </c>
      <c r="BL108" s="23" t="s">
        <v>419</v>
      </c>
      <c r="BM108" s="23" t="s">
        <v>673</v>
      </c>
    </row>
    <row r="109" spans="2:65" s="1" customFormat="1" ht="16.5" customHeight="1">
      <c r="B109" s="159"/>
      <c r="C109" s="160" t="s">
        <v>321</v>
      </c>
      <c r="D109" s="160" t="s">
        <v>173</v>
      </c>
      <c r="E109" s="161" t="s">
        <v>563</v>
      </c>
      <c r="F109" s="162" t="s">
        <v>564</v>
      </c>
      <c r="G109" s="163" t="s">
        <v>565</v>
      </c>
      <c r="H109" s="164">
        <v>1</v>
      </c>
      <c r="I109" s="165"/>
      <c r="J109" s="165">
        <f t="shared" si="0"/>
        <v>0</v>
      </c>
      <c r="K109" s="162" t="s">
        <v>5</v>
      </c>
      <c r="L109" s="37"/>
      <c r="M109" s="166" t="s">
        <v>5</v>
      </c>
      <c r="N109" s="167" t="s">
        <v>41</v>
      </c>
      <c r="O109" s="168">
        <v>0</v>
      </c>
      <c r="P109" s="168">
        <f t="shared" si="1"/>
        <v>0</v>
      </c>
      <c r="Q109" s="168">
        <v>0</v>
      </c>
      <c r="R109" s="168">
        <f t="shared" si="2"/>
        <v>0</v>
      </c>
      <c r="S109" s="168">
        <v>0</v>
      </c>
      <c r="T109" s="169">
        <f t="shared" si="3"/>
        <v>0</v>
      </c>
      <c r="AR109" s="23" t="s">
        <v>419</v>
      </c>
      <c r="AT109" s="23" t="s">
        <v>173</v>
      </c>
      <c r="AU109" s="23" t="s">
        <v>80</v>
      </c>
      <c r="AY109" s="23" t="s">
        <v>170</v>
      </c>
      <c r="BE109" s="170">
        <f t="shared" si="4"/>
        <v>0</v>
      </c>
      <c r="BF109" s="170">
        <f t="shared" si="5"/>
        <v>0</v>
      </c>
      <c r="BG109" s="170">
        <f t="shared" si="6"/>
        <v>0</v>
      </c>
      <c r="BH109" s="170">
        <f t="shared" si="7"/>
        <v>0</v>
      </c>
      <c r="BI109" s="170">
        <f t="shared" si="8"/>
        <v>0</v>
      </c>
      <c r="BJ109" s="23" t="s">
        <v>77</v>
      </c>
      <c r="BK109" s="170">
        <f t="shared" si="9"/>
        <v>0</v>
      </c>
      <c r="BL109" s="23" t="s">
        <v>419</v>
      </c>
      <c r="BM109" s="23" t="s">
        <v>674</v>
      </c>
    </row>
    <row r="110" spans="2:65" s="1" customFormat="1" ht="16.5" customHeight="1">
      <c r="B110" s="159"/>
      <c r="C110" s="160" t="s">
        <v>325</v>
      </c>
      <c r="D110" s="160" t="s">
        <v>173</v>
      </c>
      <c r="E110" s="161" t="s">
        <v>567</v>
      </c>
      <c r="F110" s="162" t="s">
        <v>568</v>
      </c>
      <c r="G110" s="163" t="s">
        <v>356</v>
      </c>
      <c r="H110" s="164">
        <v>6</v>
      </c>
      <c r="I110" s="165"/>
      <c r="J110" s="165">
        <f t="shared" si="0"/>
        <v>0</v>
      </c>
      <c r="K110" s="162" t="s">
        <v>5</v>
      </c>
      <c r="L110" s="37"/>
      <c r="M110" s="166" t="s">
        <v>5</v>
      </c>
      <c r="N110" s="167" t="s">
        <v>41</v>
      </c>
      <c r="O110" s="168">
        <v>5.8999999999999997E-2</v>
      </c>
      <c r="P110" s="168">
        <f t="shared" si="1"/>
        <v>0.35399999999999998</v>
      </c>
      <c r="Q110" s="168">
        <v>0</v>
      </c>
      <c r="R110" s="168">
        <f t="shared" si="2"/>
        <v>0</v>
      </c>
      <c r="S110" s="168">
        <v>0</v>
      </c>
      <c r="T110" s="169">
        <f t="shared" si="3"/>
        <v>0</v>
      </c>
      <c r="AR110" s="23" t="s">
        <v>419</v>
      </c>
      <c r="AT110" s="23" t="s">
        <v>173</v>
      </c>
      <c r="AU110" s="23" t="s">
        <v>80</v>
      </c>
      <c r="AY110" s="23" t="s">
        <v>170</v>
      </c>
      <c r="BE110" s="170">
        <f t="shared" si="4"/>
        <v>0</v>
      </c>
      <c r="BF110" s="170">
        <f t="shared" si="5"/>
        <v>0</v>
      </c>
      <c r="BG110" s="170">
        <f t="shared" si="6"/>
        <v>0</v>
      </c>
      <c r="BH110" s="170">
        <f t="shared" si="7"/>
        <v>0</v>
      </c>
      <c r="BI110" s="170">
        <f t="shared" si="8"/>
        <v>0</v>
      </c>
      <c r="BJ110" s="23" t="s">
        <v>77</v>
      </c>
      <c r="BK110" s="170">
        <f t="shared" si="9"/>
        <v>0</v>
      </c>
      <c r="BL110" s="23" t="s">
        <v>419</v>
      </c>
      <c r="BM110" s="23" t="s">
        <v>675</v>
      </c>
    </row>
    <row r="111" spans="2:65" s="1" customFormat="1" ht="25.5" customHeight="1">
      <c r="B111" s="159"/>
      <c r="C111" s="160" t="s">
        <v>330</v>
      </c>
      <c r="D111" s="160" t="s">
        <v>173</v>
      </c>
      <c r="E111" s="161" t="s">
        <v>570</v>
      </c>
      <c r="F111" s="162" t="s">
        <v>571</v>
      </c>
      <c r="G111" s="163" t="s">
        <v>258</v>
      </c>
      <c r="H111" s="164">
        <v>360</v>
      </c>
      <c r="I111" s="165"/>
      <c r="J111" s="165">
        <f t="shared" si="0"/>
        <v>0</v>
      </c>
      <c r="K111" s="162" t="s">
        <v>5</v>
      </c>
      <c r="L111" s="37"/>
      <c r="M111" s="166" t="s">
        <v>5</v>
      </c>
      <c r="N111" s="167" t="s">
        <v>41</v>
      </c>
      <c r="O111" s="168">
        <v>0.17899999999999999</v>
      </c>
      <c r="P111" s="168">
        <f t="shared" si="1"/>
        <v>64.44</v>
      </c>
      <c r="Q111" s="168">
        <v>0</v>
      </c>
      <c r="R111" s="168">
        <f t="shared" si="2"/>
        <v>0</v>
      </c>
      <c r="S111" s="168">
        <v>0</v>
      </c>
      <c r="T111" s="169">
        <f t="shared" si="3"/>
        <v>0</v>
      </c>
      <c r="AR111" s="23" t="s">
        <v>419</v>
      </c>
      <c r="AT111" s="23" t="s">
        <v>173</v>
      </c>
      <c r="AU111" s="23" t="s">
        <v>80</v>
      </c>
      <c r="AY111" s="23" t="s">
        <v>170</v>
      </c>
      <c r="BE111" s="170">
        <f t="shared" si="4"/>
        <v>0</v>
      </c>
      <c r="BF111" s="170">
        <f t="shared" si="5"/>
        <v>0</v>
      </c>
      <c r="BG111" s="170">
        <f t="shared" si="6"/>
        <v>0</v>
      </c>
      <c r="BH111" s="170">
        <f t="shared" si="7"/>
        <v>0</v>
      </c>
      <c r="BI111" s="170">
        <f t="shared" si="8"/>
        <v>0</v>
      </c>
      <c r="BJ111" s="23" t="s">
        <v>77</v>
      </c>
      <c r="BK111" s="170">
        <f t="shared" si="9"/>
        <v>0</v>
      </c>
      <c r="BL111" s="23" t="s">
        <v>419</v>
      </c>
      <c r="BM111" s="23" t="s">
        <v>676</v>
      </c>
    </row>
    <row r="112" spans="2:65" s="1" customFormat="1" ht="16.5" customHeight="1">
      <c r="B112" s="159"/>
      <c r="C112" s="160" t="s">
        <v>334</v>
      </c>
      <c r="D112" s="160" t="s">
        <v>173</v>
      </c>
      <c r="E112" s="161" t="s">
        <v>573</v>
      </c>
      <c r="F112" s="162" t="s">
        <v>574</v>
      </c>
      <c r="G112" s="163" t="s">
        <v>531</v>
      </c>
      <c r="H112" s="164">
        <v>2</v>
      </c>
      <c r="I112" s="165"/>
      <c r="J112" s="165">
        <f t="shared" si="0"/>
        <v>0</v>
      </c>
      <c r="K112" s="162" t="s">
        <v>5</v>
      </c>
      <c r="L112" s="37"/>
      <c r="M112" s="166" t="s">
        <v>5</v>
      </c>
      <c r="N112" s="167" t="s">
        <v>41</v>
      </c>
      <c r="O112" s="168">
        <v>0</v>
      </c>
      <c r="P112" s="168">
        <f t="shared" si="1"/>
        <v>0</v>
      </c>
      <c r="Q112" s="168">
        <v>0</v>
      </c>
      <c r="R112" s="168">
        <f t="shared" si="2"/>
        <v>0</v>
      </c>
      <c r="S112" s="168">
        <v>0</v>
      </c>
      <c r="T112" s="169">
        <f t="shared" si="3"/>
        <v>0</v>
      </c>
      <c r="AR112" s="23" t="s">
        <v>575</v>
      </c>
      <c r="AT112" s="23" t="s">
        <v>173</v>
      </c>
      <c r="AU112" s="23" t="s">
        <v>80</v>
      </c>
      <c r="AY112" s="23" t="s">
        <v>170</v>
      </c>
      <c r="BE112" s="170">
        <f t="shared" si="4"/>
        <v>0</v>
      </c>
      <c r="BF112" s="170">
        <f t="shared" si="5"/>
        <v>0</v>
      </c>
      <c r="BG112" s="170">
        <f t="shared" si="6"/>
        <v>0</v>
      </c>
      <c r="BH112" s="170">
        <f t="shared" si="7"/>
        <v>0</v>
      </c>
      <c r="BI112" s="170">
        <f t="shared" si="8"/>
        <v>0</v>
      </c>
      <c r="BJ112" s="23" t="s">
        <v>77</v>
      </c>
      <c r="BK112" s="170">
        <f t="shared" si="9"/>
        <v>0</v>
      </c>
      <c r="BL112" s="23" t="s">
        <v>575</v>
      </c>
      <c r="BM112" s="23" t="s">
        <v>677</v>
      </c>
    </row>
    <row r="113" spans="2:65" s="11" customFormat="1" ht="29.85" customHeight="1">
      <c r="B113" s="147"/>
      <c r="D113" s="148" t="s">
        <v>69</v>
      </c>
      <c r="E113" s="157" t="s">
        <v>440</v>
      </c>
      <c r="F113" s="157" t="s">
        <v>577</v>
      </c>
      <c r="J113" s="158">
        <f>BK113</f>
        <v>0</v>
      </c>
      <c r="L113" s="147"/>
      <c r="M113" s="151"/>
      <c r="N113" s="152"/>
      <c r="O113" s="152"/>
      <c r="P113" s="153">
        <f>SUM(P114:P126)</f>
        <v>86.905470000000008</v>
      </c>
      <c r="Q113" s="152"/>
      <c r="R113" s="153">
        <f>SUM(R114:R126)</f>
        <v>1.7225999999999999</v>
      </c>
      <c r="S113" s="152"/>
      <c r="T113" s="154">
        <f>SUM(T114:T126)</f>
        <v>13.77</v>
      </c>
      <c r="AR113" s="148" t="s">
        <v>107</v>
      </c>
      <c r="AT113" s="155" t="s">
        <v>69</v>
      </c>
      <c r="AU113" s="155" t="s">
        <v>77</v>
      </c>
      <c r="AY113" s="148" t="s">
        <v>170</v>
      </c>
      <c r="BK113" s="156">
        <f>SUM(BK114:BK126)</f>
        <v>0</v>
      </c>
    </row>
    <row r="114" spans="2:65" s="1" customFormat="1" ht="16.5" customHeight="1">
      <c r="B114" s="159"/>
      <c r="C114" s="160" t="s">
        <v>340</v>
      </c>
      <c r="D114" s="160" t="s">
        <v>173</v>
      </c>
      <c r="E114" s="161" t="s">
        <v>678</v>
      </c>
      <c r="F114" s="162" t="s">
        <v>679</v>
      </c>
      <c r="G114" s="163" t="s">
        <v>680</v>
      </c>
      <c r="H114" s="164">
        <v>0.33</v>
      </c>
      <c r="I114" s="165"/>
      <c r="J114" s="165">
        <f t="shared" ref="J114:J126" si="10">ROUND(I114*H114,2)</f>
        <v>0</v>
      </c>
      <c r="K114" s="162" t="s">
        <v>5</v>
      </c>
      <c r="L114" s="37"/>
      <c r="M114" s="166" t="s">
        <v>5</v>
      </c>
      <c r="N114" s="167" t="s">
        <v>41</v>
      </c>
      <c r="O114" s="168">
        <v>0</v>
      </c>
      <c r="P114" s="168">
        <f t="shared" ref="P114:P126" si="11">O114*H114</f>
        <v>0</v>
      </c>
      <c r="Q114" s="168">
        <v>0</v>
      </c>
      <c r="R114" s="168">
        <f t="shared" ref="R114:R126" si="12">Q114*H114</f>
        <v>0</v>
      </c>
      <c r="S114" s="168">
        <v>0</v>
      </c>
      <c r="T114" s="169">
        <f t="shared" ref="T114:T126" si="13">S114*H114</f>
        <v>0</v>
      </c>
      <c r="AR114" s="23" t="s">
        <v>681</v>
      </c>
      <c r="AT114" s="23" t="s">
        <v>173</v>
      </c>
      <c r="AU114" s="23" t="s">
        <v>80</v>
      </c>
      <c r="AY114" s="23" t="s">
        <v>170</v>
      </c>
      <c r="BE114" s="170">
        <f t="shared" ref="BE114:BE126" si="14">IF(N114="základní",J114,0)</f>
        <v>0</v>
      </c>
      <c r="BF114" s="170">
        <f t="shared" ref="BF114:BF126" si="15">IF(N114="snížená",J114,0)</f>
        <v>0</v>
      </c>
      <c r="BG114" s="170">
        <f t="shared" ref="BG114:BG126" si="16">IF(N114="zákl. přenesená",J114,0)</f>
        <v>0</v>
      </c>
      <c r="BH114" s="170">
        <f t="shared" ref="BH114:BH126" si="17">IF(N114="sníž. přenesená",J114,0)</f>
        <v>0</v>
      </c>
      <c r="BI114" s="170">
        <f t="shared" ref="BI114:BI126" si="18">IF(N114="nulová",J114,0)</f>
        <v>0</v>
      </c>
      <c r="BJ114" s="23" t="s">
        <v>77</v>
      </c>
      <c r="BK114" s="170">
        <f t="shared" ref="BK114:BK126" si="19">ROUND(I114*H114,2)</f>
        <v>0</v>
      </c>
      <c r="BL114" s="23" t="s">
        <v>681</v>
      </c>
      <c r="BM114" s="23" t="s">
        <v>682</v>
      </c>
    </row>
    <row r="115" spans="2:65" s="1" customFormat="1" ht="16.5" customHeight="1">
      <c r="B115" s="159"/>
      <c r="C115" s="160" t="s">
        <v>10</v>
      </c>
      <c r="D115" s="160" t="s">
        <v>173</v>
      </c>
      <c r="E115" s="161" t="s">
        <v>683</v>
      </c>
      <c r="F115" s="162" t="s">
        <v>684</v>
      </c>
      <c r="G115" s="163" t="s">
        <v>565</v>
      </c>
      <c r="H115" s="164">
        <v>1</v>
      </c>
      <c r="I115" s="165"/>
      <c r="J115" s="165">
        <f t="shared" si="10"/>
        <v>0</v>
      </c>
      <c r="K115" s="162" t="s">
        <v>5</v>
      </c>
      <c r="L115" s="37"/>
      <c r="M115" s="166" t="s">
        <v>5</v>
      </c>
      <c r="N115" s="167" t="s">
        <v>41</v>
      </c>
      <c r="O115" s="168">
        <v>0</v>
      </c>
      <c r="P115" s="168">
        <f t="shared" si="11"/>
        <v>0</v>
      </c>
      <c r="Q115" s="168">
        <v>0</v>
      </c>
      <c r="R115" s="168">
        <f t="shared" si="12"/>
        <v>0</v>
      </c>
      <c r="S115" s="168">
        <v>0</v>
      </c>
      <c r="T115" s="169">
        <f t="shared" si="13"/>
        <v>0</v>
      </c>
      <c r="AR115" s="23" t="s">
        <v>681</v>
      </c>
      <c r="AT115" s="23" t="s">
        <v>173</v>
      </c>
      <c r="AU115" s="23" t="s">
        <v>80</v>
      </c>
      <c r="AY115" s="23" t="s">
        <v>170</v>
      </c>
      <c r="BE115" s="170">
        <f t="shared" si="14"/>
        <v>0</v>
      </c>
      <c r="BF115" s="170">
        <f t="shared" si="15"/>
        <v>0</v>
      </c>
      <c r="BG115" s="170">
        <f t="shared" si="16"/>
        <v>0</v>
      </c>
      <c r="BH115" s="170">
        <f t="shared" si="17"/>
        <v>0</v>
      </c>
      <c r="BI115" s="170">
        <f t="shared" si="18"/>
        <v>0</v>
      </c>
      <c r="BJ115" s="23" t="s">
        <v>77</v>
      </c>
      <c r="BK115" s="170">
        <f t="shared" si="19"/>
        <v>0</v>
      </c>
      <c r="BL115" s="23" t="s">
        <v>681</v>
      </c>
      <c r="BM115" s="23" t="s">
        <v>685</v>
      </c>
    </row>
    <row r="116" spans="2:65" s="1" customFormat="1" ht="16.5" customHeight="1">
      <c r="B116" s="159"/>
      <c r="C116" s="160" t="s">
        <v>349</v>
      </c>
      <c r="D116" s="160" t="s">
        <v>173</v>
      </c>
      <c r="E116" s="161" t="s">
        <v>578</v>
      </c>
      <c r="F116" s="162" t="s">
        <v>579</v>
      </c>
      <c r="G116" s="163" t="s">
        <v>356</v>
      </c>
      <c r="H116" s="164">
        <v>1</v>
      </c>
      <c r="I116" s="165"/>
      <c r="J116" s="165">
        <f t="shared" si="10"/>
        <v>0</v>
      </c>
      <c r="K116" s="162" t="s">
        <v>5</v>
      </c>
      <c r="L116" s="37"/>
      <c r="M116" s="166" t="s">
        <v>5</v>
      </c>
      <c r="N116" s="167" t="s">
        <v>41</v>
      </c>
      <c r="O116" s="168">
        <v>0</v>
      </c>
      <c r="P116" s="168">
        <f t="shared" si="11"/>
        <v>0</v>
      </c>
      <c r="Q116" s="168">
        <v>0</v>
      </c>
      <c r="R116" s="168">
        <f t="shared" si="12"/>
        <v>0</v>
      </c>
      <c r="S116" s="168">
        <v>0</v>
      </c>
      <c r="T116" s="169">
        <f t="shared" si="13"/>
        <v>0</v>
      </c>
      <c r="AR116" s="23" t="s">
        <v>419</v>
      </c>
      <c r="AT116" s="23" t="s">
        <v>173</v>
      </c>
      <c r="AU116" s="23" t="s">
        <v>80</v>
      </c>
      <c r="AY116" s="23" t="s">
        <v>170</v>
      </c>
      <c r="BE116" s="170">
        <f t="shared" si="14"/>
        <v>0</v>
      </c>
      <c r="BF116" s="170">
        <f t="shared" si="15"/>
        <v>0</v>
      </c>
      <c r="BG116" s="170">
        <f t="shared" si="16"/>
        <v>0</v>
      </c>
      <c r="BH116" s="170">
        <f t="shared" si="17"/>
        <v>0</v>
      </c>
      <c r="BI116" s="170">
        <f t="shared" si="18"/>
        <v>0</v>
      </c>
      <c r="BJ116" s="23" t="s">
        <v>77</v>
      </c>
      <c r="BK116" s="170">
        <f t="shared" si="19"/>
        <v>0</v>
      </c>
      <c r="BL116" s="23" t="s">
        <v>419</v>
      </c>
      <c r="BM116" s="23" t="s">
        <v>686</v>
      </c>
    </row>
    <row r="117" spans="2:65" s="1" customFormat="1" ht="25.5" customHeight="1">
      <c r="B117" s="159"/>
      <c r="C117" s="160" t="s">
        <v>353</v>
      </c>
      <c r="D117" s="160" t="s">
        <v>173</v>
      </c>
      <c r="E117" s="161" t="s">
        <v>687</v>
      </c>
      <c r="F117" s="162" t="s">
        <v>688</v>
      </c>
      <c r="G117" s="163" t="s">
        <v>258</v>
      </c>
      <c r="H117" s="164">
        <v>30</v>
      </c>
      <c r="I117" s="165"/>
      <c r="J117" s="165">
        <f t="shared" si="10"/>
        <v>0</v>
      </c>
      <c r="K117" s="162" t="s">
        <v>5</v>
      </c>
      <c r="L117" s="37"/>
      <c r="M117" s="166" t="s">
        <v>5</v>
      </c>
      <c r="N117" s="167" t="s">
        <v>41</v>
      </c>
      <c r="O117" s="168">
        <v>0.36</v>
      </c>
      <c r="P117" s="168">
        <f t="shared" si="11"/>
        <v>10.799999999999999</v>
      </c>
      <c r="Q117" s="168">
        <v>0</v>
      </c>
      <c r="R117" s="168">
        <f t="shared" si="12"/>
        <v>0</v>
      </c>
      <c r="S117" s="168">
        <v>0</v>
      </c>
      <c r="T117" s="169">
        <f t="shared" si="13"/>
        <v>0</v>
      </c>
      <c r="AR117" s="23" t="s">
        <v>419</v>
      </c>
      <c r="AT117" s="23" t="s">
        <v>173</v>
      </c>
      <c r="AU117" s="23" t="s">
        <v>80</v>
      </c>
      <c r="AY117" s="23" t="s">
        <v>170</v>
      </c>
      <c r="BE117" s="170">
        <f t="shared" si="14"/>
        <v>0</v>
      </c>
      <c r="BF117" s="170">
        <f t="shared" si="15"/>
        <v>0</v>
      </c>
      <c r="BG117" s="170">
        <f t="shared" si="16"/>
        <v>0</v>
      </c>
      <c r="BH117" s="170">
        <f t="shared" si="17"/>
        <v>0</v>
      </c>
      <c r="BI117" s="170">
        <f t="shared" si="18"/>
        <v>0</v>
      </c>
      <c r="BJ117" s="23" t="s">
        <v>77</v>
      </c>
      <c r="BK117" s="170">
        <f t="shared" si="19"/>
        <v>0</v>
      </c>
      <c r="BL117" s="23" t="s">
        <v>419</v>
      </c>
      <c r="BM117" s="23" t="s">
        <v>689</v>
      </c>
    </row>
    <row r="118" spans="2:65" s="1" customFormat="1" ht="16.5" customHeight="1">
      <c r="B118" s="159"/>
      <c r="C118" s="160" t="s">
        <v>360</v>
      </c>
      <c r="D118" s="160" t="s">
        <v>173</v>
      </c>
      <c r="E118" s="161" t="s">
        <v>584</v>
      </c>
      <c r="F118" s="162" t="s">
        <v>585</v>
      </c>
      <c r="G118" s="163" t="s">
        <v>356</v>
      </c>
      <c r="H118" s="164">
        <v>6</v>
      </c>
      <c r="I118" s="165"/>
      <c r="J118" s="165">
        <f t="shared" si="10"/>
        <v>0</v>
      </c>
      <c r="K118" s="162" t="s">
        <v>5</v>
      </c>
      <c r="L118" s="37"/>
      <c r="M118" s="166" t="s">
        <v>5</v>
      </c>
      <c r="N118" s="167" t="s">
        <v>41</v>
      </c>
      <c r="O118" s="168">
        <v>1.9E-2</v>
      </c>
      <c r="P118" s="168">
        <f t="shared" si="11"/>
        <v>0.11399999999999999</v>
      </c>
      <c r="Q118" s="168">
        <v>7.6E-3</v>
      </c>
      <c r="R118" s="168">
        <f t="shared" si="12"/>
        <v>4.5600000000000002E-2</v>
      </c>
      <c r="S118" s="168">
        <v>0</v>
      </c>
      <c r="T118" s="169">
        <f t="shared" si="13"/>
        <v>0</v>
      </c>
      <c r="AR118" s="23" t="s">
        <v>419</v>
      </c>
      <c r="AT118" s="23" t="s">
        <v>173</v>
      </c>
      <c r="AU118" s="23" t="s">
        <v>80</v>
      </c>
      <c r="AY118" s="23" t="s">
        <v>170</v>
      </c>
      <c r="BE118" s="170">
        <f t="shared" si="14"/>
        <v>0</v>
      </c>
      <c r="BF118" s="170">
        <f t="shared" si="15"/>
        <v>0</v>
      </c>
      <c r="BG118" s="170">
        <f t="shared" si="16"/>
        <v>0</v>
      </c>
      <c r="BH118" s="170">
        <f t="shared" si="17"/>
        <v>0</v>
      </c>
      <c r="BI118" s="170">
        <f t="shared" si="18"/>
        <v>0</v>
      </c>
      <c r="BJ118" s="23" t="s">
        <v>77</v>
      </c>
      <c r="BK118" s="170">
        <f t="shared" si="19"/>
        <v>0</v>
      </c>
      <c r="BL118" s="23" t="s">
        <v>419</v>
      </c>
      <c r="BM118" s="23" t="s">
        <v>690</v>
      </c>
    </row>
    <row r="119" spans="2:65" s="1" customFormat="1" ht="16.5" customHeight="1">
      <c r="B119" s="159"/>
      <c r="C119" s="160" t="s">
        <v>363</v>
      </c>
      <c r="D119" s="160" t="s">
        <v>173</v>
      </c>
      <c r="E119" s="161" t="s">
        <v>587</v>
      </c>
      <c r="F119" s="162" t="s">
        <v>588</v>
      </c>
      <c r="G119" s="163" t="s">
        <v>258</v>
      </c>
      <c r="H119" s="164">
        <v>30</v>
      </c>
      <c r="I119" s="165"/>
      <c r="J119" s="165">
        <f t="shared" si="10"/>
        <v>0</v>
      </c>
      <c r="K119" s="162" t="s">
        <v>5</v>
      </c>
      <c r="L119" s="37"/>
      <c r="M119" s="166" t="s">
        <v>5</v>
      </c>
      <c r="N119" s="167" t="s">
        <v>41</v>
      </c>
      <c r="O119" s="168">
        <v>1.9E-2</v>
      </c>
      <c r="P119" s="168">
        <f t="shared" si="11"/>
        <v>0.56999999999999995</v>
      </c>
      <c r="Q119" s="168">
        <v>1.9E-3</v>
      </c>
      <c r="R119" s="168">
        <f t="shared" si="12"/>
        <v>5.7000000000000002E-2</v>
      </c>
      <c r="S119" s="168">
        <v>0</v>
      </c>
      <c r="T119" s="169">
        <f t="shared" si="13"/>
        <v>0</v>
      </c>
      <c r="AR119" s="23" t="s">
        <v>419</v>
      </c>
      <c r="AT119" s="23" t="s">
        <v>173</v>
      </c>
      <c r="AU119" s="23" t="s">
        <v>80</v>
      </c>
      <c r="AY119" s="23" t="s">
        <v>170</v>
      </c>
      <c r="BE119" s="170">
        <f t="shared" si="14"/>
        <v>0</v>
      </c>
      <c r="BF119" s="170">
        <f t="shared" si="15"/>
        <v>0</v>
      </c>
      <c r="BG119" s="170">
        <f t="shared" si="16"/>
        <v>0</v>
      </c>
      <c r="BH119" s="170">
        <f t="shared" si="17"/>
        <v>0</v>
      </c>
      <c r="BI119" s="170">
        <f t="shared" si="18"/>
        <v>0</v>
      </c>
      <c r="BJ119" s="23" t="s">
        <v>77</v>
      </c>
      <c r="BK119" s="170">
        <f t="shared" si="19"/>
        <v>0</v>
      </c>
      <c r="BL119" s="23" t="s">
        <v>419</v>
      </c>
      <c r="BM119" s="23" t="s">
        <v>691</v>
      </c>
    </row>
    <row r="120" spans="2:65" s="1" customFormat="1" ht="25.5" customHeight="1">
      <c r="B120" s="159"/>
      <c r="C120" s="160" t="s">
        <v>371</v>
      </c>
      <c r="D120" s="160" t="s">
        <v>173</v>
      </c>
      <c r="E120" s="161" t="s">
        <v>599</v>
      </c>
      <c r="F120" s="162" t="s">
        <v>600</v>
      </c>
      <c r="G120" s="163" t="s">
        <v>258</v>
      </c>
      <c r="H120" s="164">
        <v>900</v>
      </c>
      <c r="I120" s="165"/>
      <c r="J120" s="165">
        <f t="shared" si="10"/>
        <v>0</v>
      </c>
      <c r="K120" s="162" t="s">
        <v>5</v>
      </c>
      <c r="L120" s="37"/>
      <c r="M120" s="166" t="s">
        <v>5</v>
      </c>
      <c r="N120" s="167" t="s">
        <v>41</v>
      </c>
      <c r="O120" s="168">
        <v>7.4999999999999997E-2</v>
      </c>
      <c r="P120" s="168">
        <f t="shared" si="11"/>
        <v>67.5</v>
      </c>
      <c r="Q120" s="168">
        <v>0</v>
      </c>
      <c r="R120" s="168">
        <f t="shared" si="12"/>
        <v>0</v>
      </c>
      <c r="S120" s="168">
        <v>1.2E-2</v>
      </c>
      <c r="T120" s="169">
        <f t="shared" si="13"/>
        <v>10.8</v>
      </c>
      <c r="AR120" s="23" t="s">
        <v>419</v>
      </c>
      <c r="AT120" s="23" t="s">
        <v>173</v>
      </c>
      <c r="AU120" s="23" t="s">
        <v>80</v>
      </c>
      <c r="AY120" s="23" t="s">
        <v>170</v>
      </c>
      <c r="BE120" s="170">
        <f t="shared" si="14"/>
        <v>0</v>
      </c>
      <c r="BF120" s="170">
        <f t="shared" si="15"/>
        <v>0</v>
      </c>
      <c r="BG120" s="170">
        <f t="shared" si="16"/>
        <v>0</v>
      </c>
      <c r="BH120" s="170">
        <f t="shared" si="17"/>
        <v>0</v>
      </c>
      <c r="BI120" s="170">
        <f t="shared" si="18"/>
        <v>0</v>
      </c>
      <c r="BJ120" s="23" t="s">
        <v>77</v>
      </c>
      <c r="BK120" s="170">
        <f t="shared" si="19"/>
        <v>0</v>
      </c>
      <c r="BL120" s="23" t="s">
        <v>419</v>
      </c>
      <c r="BM120" s="23" t="s">
        <v>692</v>
      </c>
    </row>
    <row r="121" spans="2:65" s="1" customFormat="1" ht="25.5" customHeight="1">
      <c r="B121" s="159"/>
      <c r="C121" s="160" t="s">
        <v>375</v>
      </c>
      <c r="D121" s="160" t="s">
        <v>173</v>
      </c>
      <c r="E121" s="161" t="s">
        <v>693</v>
      </c>
      <c r="F121" s="162" t="s">
        <v>694</v>
      </c>
      <c r="G121" s="163" t="s">
        <v>258</v>
      </c>
      <c r="H121" s="164">
        <v>30</v>
      </c>
      <c r="I121" s="165"/>
      <c r="J121" s="165">
        <f t="shared" si="10"/>
        <v>0</v>
      </c>
      <c r="K121" s="162" t="s">
        <v>5</v>
      </c>
      <c r="L121" s="37"/>
      <c r="M121" s="166" t="s">
        <v>5</v>
      </c>
      <c r="N121" s="167" t="s">
        <v>41</v>
      </c>
      <c r="O121" s="168">
        <v>0.10199999999999999</v>
      </c>
      <c r="P121" s="168">
        <f t="shared" si="11"/>
        <v>3.0599999999999996</v>
      </c>
      <c r="Q121" s="168">
        <v>0.04</v>
      </c>
      <c r="R121" s="168">
        <f t="shared" si="12"/>
        <v>1.2</v>
      </c>
      <c r="S121" s="168">
        <v>9.2999999999999999E-2</v>
      </c>
      <c r="T121" s="169">
        <f t="shared" si="13"/>
        <v>2.79</v>
      </c>
      <c r="AR121" s="23" t="s">
        <v>419</v>
      </c>
      <c r="AT121" s="23" t="s">
        <v>173</v>
      </c>
      <c r="AU121" s="23" t="s">
        <v>80</v>
      </c>
      <c r="AY121" s="23" t="s">
        <v>170</v>
      </c>
      <c r="BE121" s="170">
        <f t="shared" si="14"/>
        <v>0</v>
      </c>
      <c r="BF121" s="170">
        <f t="shared" si="15"/>
        <v>0</v>
      </c>
      <c r="BG121" s="170">
        <f t="shared" si="16"/>
        <v>0</v>
      </c>
      <c r="BH121" s="170">
        <f t="shared" si="17"/>
        <v>0</v>
      </c>
      <c r="BI121" s="170">
        <f t="shared" si="18"/>
        <v>0</v>
      </c>
      <c r="BJ121" s="23" t="s">
        <v>77</v>
      </c>
      <c r="BK121" s="170">
        <f t="shared" si="19"/>
        <v>0</v>
      </c>
      <c r="BL121" s="23" t="s">
        <v>419</v>
      </c>
      <c r="BM121" s="23" t="s">
        <v>695</v>
      </c>
    </row>
    <row r="122" spans="2:65" s="1" customFormat="1" ht="16.5" customHeight="1">
      <c r="B122" s="159"/>
      <c r="C122" s="160" t="s">
        <v>381</v>
      </c>
      <c r="D122" s="160" t="s">
        <v>173</v>
      </c>
      <c r="E122" s="161" t="s">
        <v>602</v>
      </c>
      <c r="F122" s="162" t="s">
        <v>603</v>
      </c>
      <c r="G122" s="163" t="s">
        <v>258</v>
      </c>
      <c r="H122" s="164">
        <v>30</v>
      </c>
      <c r="I122" s="165"/>
      <c r="J122" s="165">
        <f t="shared" si="10"/>
        <v>0</v>
      </c>
      <c r="K122" s="162" t="s">
        <v>5</v>
      </c>
      <c r="L122" s="37"/>
      <c r="M122" s="166" t="s">
        <v>5</v>
      </c>
      <c r="N122" s="167" t="s">
        <v>41</v>
      </c>
      <c r="O122" s="168">
        <v>0.04</v>
      </c>
      <c r="P122" s="168">
        <f t="shared" si="11"/>
        <v>1.2</v>
      </c>
      <c r="Q122" s="168">
        <v>1.4E-2</v>
      </c>
      <c r="R122" s="168">
        <f t="shared" si="12"/>
        <v>0.42</v>
      </c>
      <c r="S122" s="168">
        <v>6.0000000000000001E-3</v>
      </c>
      <c r="T122" s="169">
        <f t="shared" si="13"/>
        <v>0.18</v>
      </c>
      <c r="AR122" s="23" t="s">
        <v>419</v>
      </c>
      <c r="AT122" s="23" t="s">
        <v>173</v>
      </c>
      <c r="AU122" s="23" t="s">
        <v>80</v>
      </c>
      <c r="AY122" s="23" t="s">
        <v>170</v>
      </c>
      <c r="BE122" s="170">
        <f t="shared" si="14"/>
        <v>0</v>
      </c>
      <c r="BF122" s="170">
        <f t="shared" si="15"/>
        <v>0</v>
      </c>
      <c r="BG122" s="170">
        <f t="shared" si="16"/>
        <v>0</v>
      </c>
      <c r="BH122" s="170">
        <f t="shared" si="17"/>
        <v>0</v>
      </c>
      <c r="BI122" s="170">
        <f t="shared" si="18"/>
        <v>0</v>
      </c>
      <c r="BJ122" s="23" t="s">
        <v>77</v>
      </c>
      <c r="BK122" s="170">
        <f t="shared" si="19"/>
        <v>0</v>
      </c>
      <c r="BL122" s="23" t="s">
        <v>419</v>
      </c>
      <c r="BM122" s="23" t="s">
        <v>696</v>
      </c>
    </row>
    <row r="123" spans="2:65" s="1" customFormat="1" ht="16.5" customHeight="1">
      <c r="B123" s="159"/>
      <c r="C123" s="160" t="s">
        <v>385</v>
      </c>
      <c r="D123" s="160" t="s">
        <v>173</v>
      </c>
      <c r="E123" s="161" t="s">
        <v>697</v>
      </c>
      <c r="F123" s="162" t="s">
        <v>698</v>
      </c>
      <c r="G123" s="163" t="s">
        <v>258</v>
      </c>
      <c r="H123" s="164">
        <v>30</v>
      </c>
      <c r="I123" s="165"/>
      <c r="J123" s="165">
        <f t="shared" si="10"/>
        <v>0</v>
      </c>
      <c r="K123" s="162" t="s">
        <v>5</v>
      </c>
      <c r="L123" s="37"/>
      <c r="M123" s="166" t="s">
        <v>5</v>
      </c>
      <c r="N123" s="167" t="s">
        <v>41</v>
      </c>
      <c r="O123" s="168">
        <v>0.11700000000000001</v>
      </c>
      <c r="P123" s="168">
        <f t="shared" si="11"/>
        <v>3.5100000000000002</v>
      </c>
      <c r="Q123" s="168">
        <v>0</v>
      </c>
      <c r="R123" s="168">
        <f t="shared" si="12"/>
        <v>0</v>
      </c>
      <c r="S123" s="168">
        <v>0</v>
      </c>
      <c r="T123" s="169">
        <f t="shared" si="13"/>
        <v>0</v>
      </c>
      <c r="AR123" s="23" t="s">
        <v>419</v>
      </c>
      <c r="AT123" s="23" t="s">
        <v>173</v>
      </c>
      <c r="AU123" s="23" t="s">
        <v>80</v>
      </c>
      <c r="AY123" s="23" t="s">
        <v>170</v>
      </c>
      <c r="BE123" s="170">
        <f t="shared" si="14"/>
        <v>0</v>
      </c>
      <c r="BF123" s="170">
        <f t="shared" si="15"/>
        <v>0</v>
      </c>
      <c r="BG123" s="170">
        <f t="shared" si="16"/>
        <v>0</v>
      </c>
      <c r="BH123" s="170">
        <f t="shared" si="17"/>
        <v>0</v>
      </c>
      <c r="BI123" s="170">
        <f t="shared" si="18"/>
        <v>0</v>
      </c>
      <c r="BJ123" s="23" t="s">
        <v>77</v>
      </c>
      <c r="BK123" s="170">
        <f t="shared" si="19"/>
        <v>0</v>
      </c>
      <c r="BL123" s="23" t="s">
        <v>419</v>
      </c>
      <c r="BM123" s="23" t="s">
        <v>699</v>
      </c>
    </row>
    <row r="124" spans="2:65" s="1" customFormat="1" ht="16.5" customHeight="1">
      <c r="B124" s="159"/>
      <c r="C124" s="160" t="s">
        <v>393</v>
      </c>
      <c r="D124" s="160" t="s">
        <v>173</v>
      </c>
      <c r="E124" s="161" t="s">
        <v>700</v>
      </c>
      <c r="F124" s="162" t="s">
        <v>701</v>
      </c>
      <c r="G124" s="163" t="s">
        <v>267</v>
      </c>
      <c r="H124" s="164">
        <v>13.77</v>
      </c>
      <c r="I124" s="165"/>
      <c r="J124" s="165">
        <f t="shared" si="10"/>
        <v>0</v>
      </c>
      <c r="K124" s="162" t="s">
        <v>5</v>
      </c>
      <c r="L124" s="37"/>
      <c r="M124" s="166" t="s">
        <v>5</v>
      </c>
      <c r="N124" s="167" t="s">
        <v>41</v>
      </c>
      <c r="O124" s="168">
        <v>1.0999999999999999E-2</v>
      </c>
      <c r="P124" s="168">
        <f t="shared" si="11"/>
        <v>0.15146999999999999</v>
      </c>
      <c r="Q124" s="168">
        <v>0</v>
      </c>
      <c r="R124" s="168">
        <f t="shared" si="12"/>
        <v>0</v>
      </c>
      <c r="S124" s="168">
        <v>0</v>
      </c>
      <c r="T124" s="169">
        <f t="shared" si="13"/>
        <v>0</v>
      </c>
      <c r="AR124" s="23" t="s">
        <v>419</v>
      </c>
      <c r="AT124" s="23" t="s">
        <v>173</v>
      </c>
      <c r="AU124" s="23" t="s">
        <v>80</v>
      </c>
      <c r="AY124" s="23" t="s">
        <v>170</v>
      </c>
      <c r="BE124" s="170">
        <f t="shared" si="14"/>
        <v>0</v>
      </c>
      <c r="BF124" s="170">
        <f t="shared" si="15"/>
        <v>0</v>
      </c>
      <c r="BG124" s="170">
        <f t="shared" si="16"/>
        <v>0</v>
      </c>
      <c r="BH124" s="170">
        <f t="shared" si="17"/>
        <v>0</v>
      </c>
      <c r="BI124" s="170">
        <f t="shared" si="18"/>
        <v>0</v>
      </c>
      <c r="BJ124" s="23" t="s">
        <v>77</v>
      </c>
      <c r="BK124" s="170">
        <f t="shared" si="19"/>
        <v>0</v>
      </c>
      <c r="BL124" s="23" t="s">
        <v>419</v>
      </c>
      <c r="BM124" s="23" t="s">
        <v>702</v>
      </c>
    </row>
    <row r="125" spans="2:65" s="1" customFormat="1" ht="25.5" customHeight="1">
      <c r="B125" s="159"/>
      <c r="C125" s="160" t="s">
        <v>397</v>
      </c>
      <c r="D125" s="160" t="s">
        <v>173</v>
      </c>
      <c r="E125" s="161" t="s">
        <v>703</v>
      </c>
      <c r="F125" s="162" t="s">
        <v>704</v>
      </c>
      <c r="G125" s="163" t="s">
        <v>267</v>
      </c>
      <c r="H125" s="164">
        <v>261.63</v>
      </c>
      <c r="I125" s="165"/>
      <c r="J125" s="165">
        <f t="shared" si="10"/>
        <v>0</v>
      </c>
      <c r="K125" s="162" t="s">
        <v>5</v>
      </c>
      <c r="L125" s="37"/>
      <c r="M125" s="166" t="s">
        <v>5</v>
      </c>
      <c r="N125" s="167" t="s">
        <v>41</v>
      </c>
      <c r="O125" s="168">
        <v>0</v>
      </c>
      <c r="P125" s="168">
        <f t="shared" si="11"/>
        <v>0</v>
      </c>
      <c r="Q125" s="168">
        <v>0</v>
      </c>
      <c r="R125" s="168">
        <f t="shared" si="12"/>
        <v>0</v>
      </c>
      <c r="S125" s="168">
        <v>0</v>
      </c>
      <c r="T125" s="169">
        <f t="shared" si="13"/>
        <v>0</v>
      </c>
      <c r="AR125" s="23" t="s">
        <v>419</v>
      </c>
      <c r="AT125" s="23" t="s">
        <v>173</v>
      </c>
      <c r="AU125" s="23" t="s">
        <v>80</v>
      </c>
      <c r="AY125" s="23" t="s">
        <v>170</v>
      </c>
      <c r="BE125" s="170">
        <f t="shared" si="14"/>
        <v>0</v>
      </c>
      <c r="BF125" s="170">
        <f t="shared" si="15"/>
        <v>0</v>
      </c>
      <c r="BG125" s="170">
        <f t="shared" si="16"/>
        <v>0</v>
      </c>
      <c r="BH125" s="170">
        <f t="shared" si="17"/>
        <v>0</v>
      </c>
      <c r="BI125" s="170">
        <f t="shared" si="18"/>
        <v>0</v>
      </c>
      <c r="BJ125" s="23" t="s">
        <v>77</v>
      </c>
      <c r="BK125" s="170">
        <f t="shared" si="19"/>
        <v>0</v>
      </c>
      <c r="BL125" s="23" t="s">
        <v>419</v>
      </c>
      <c r="BM125" s="23" t="s">
        <v>705</v>
      </c>
    </row>
    <row r="126" spans="2:65" s="1" customFormat="1" ht="16.5" customHeight="1">
      <c r="B126" s="159"/>
      <c r="C126" s="160" t="s">
        <v>400</v>
      </c>
      <c r="D126" s="160" t="s">
        <v>173</v>
      </c>
      <c r="E126" s="161" t="s">
        <v>706</v>
      </c>
      <c r="F126" s="162" t="s">
        <v>707</v>
      </c>
      <c r="G126" s="163" t="s">
        <v>267</v>
      </c>
      <c r="H126" s="164">
        <v>13.77</v>
      </c>
      <c r="I126" s="165"/>
      <c r="J126" s="165">
        <f t="shared" si="10"/>
        <v>0</v>
      </c>
      <c r="K126" s="162" t="s">
        <v>5</v>
      </c>
      <c r="L126" s="37"/>
      <c r="M126" s="166" t="s">
        <v>5</v>
      </c>
      <c r="N126" s="188" t="s">
        <v>41</v>
      </c>
      <c r="O126" s="189">
        <v>0</v>
      </c>
      <c r="P126" s="189">
        <f t="shared" si="11"/>
        <v>0</v>
      </c>
      <c r="Q126" s="189">
        <v>0</v>
      </c>
      <c r="R126" s="189">
        <f t="shared" si="12"/>
        <v>0</v>
      </c>
      <c r="S126" s="189">
        <v>0</v>
      </c>
      <c r="T126" s="190">
        <f t="shared" si="13"/>
        <v>0</v>
      </c>
      <c r="AR126" s="23" t="s">
        <v>419</v>
      </c>
      <c r="AT126" s="23" t="s">
        <v>173</v>
      </c>
      <c r="AU126" s="23" t="s">
        <v>80</v>
      </c>
      <c r="AY126" s="23" t="s">
        <v>170</v>
      </c>
      <c r="BE126" s="170">
        <f t="shared" si="14"/>
        <v>0</v>
      </c>
      <c r="BF126" s="170">
        <f t="shared" si="15"/>
        <v>0</v>
      </c>
      <c r="BG126" s="170">
        <f t="shared" si="16"/>
        <v>0</v>
      </c>
      <c r="BH126" s="170">
        <f t="shared" si="17"/>
        <v>0</v>
      </c>
      <c r="BI126" s="170">
        <f t="shared" si="18"/>
        <v>0</v>
      </c>
      <c r="BJ126" s="23" t="s">
        <v>77</v>
      </c>
      <c r="BK126" s="170">
        <f t="shared" si="19"/>
        <v>0</v>
      </c>
      <c r="BL126" s="23" t="s">
        <v>419</v>
      </c>
      <c r="BM126" s="23" t="s">
        <v>708</v>
      </c>
    </row>
    <row r="127" spans="2:65" s="1" customFormat="1" ht="6.95" customHeight="1"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37"/>
    </row>
  </sheetData>
  <autoFilter ref="C90:K126"/>
  <mergeCells count="16">
    <mergeCell ref="L2:V2"/>
    <mergeCell ref="E77:H77"/>
    <mergeCell ref="E81:H81"/>
    <mergeCell ref="E79:H79"/>
    <mergeCell ref="E83:H83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0"/>
  <sheetViews>
    <sheetView showGridLines="0" workbookViewId="0">
      <pane ySplit="1" topLeftCell="A75" activePane="bottomLeft" state="frozen"/>
      <selection pane="bottomLeft" activeCell="I95" sqref="I9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132</v>
      </c>
      <c r="G1" s="331" t="s">
        <v>133</v>
      </c>
      <c r="H1" s="331"/>
      <c r="I1" s="16"/>
      <c r="J1" s="103" t="s">
        <v>134</v>
      </c>
      <c r="K1" s="17" t="s">
        <v>135</v>
      </c>
      <c r="L1" s="103" t="s">
        <v>136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21" t="s">
        <v>8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23" t="s">
        <v>117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137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323" t="str">
        <f>'Rekapitulace stavby'!K6</f>
        <v>Akce č. 999 612-16 K Barrandovu, most X 034, Praha 5 - severní a jižní most</v>
      </c>
      <c r="F7" s="324"/>
      <c r="G7" s="324"/>
      <c r="H7" s="324"/>
      <c r="I7" s="28"/>
      <c r="J7" s="28"/>
      <c r="K7" s="30"/>
    </row>
    <row r="8" spans="1:70">
      <c r="B8" s="27"/>
      <c r="C8" s="28"/>
      <c r="D8" s="35" t="s">
        <v>138</v>
      </c>
      <c r="E8" s="28"/>
      <c r="F8" s="28"/>
      <c r="G8" s="28"/>
      <c r="H8" s="28"/>
      <c r="I8" s="28"/>
      <c r="J8" s="28"/>
      <c r="K8" s="30"/>
    </row>
    <row r="9" spans="1:70" ht="16.5" customHeight="1">
      <c r="B9" s="27"/>
      <c r="C9" s="28"/>
      <c r="D9" s="28"/>
      <c r="E9" s="323" t="s">
        <v>507</v>
      </c>
      <c r="F9" s="286"/>
      <c r="G9" s="286"/>
      <c r="H9" s="286"/>
      <c r="I9" s="28"/>
      <c r="J9" s="28"/>
      <c r="K9" s="30"/>
    </row>
    <row r="10" spans="1:70">
      <c r="B10" s="27"/>
      <c r="C10" s="28"/>
      <c r="D10" s="35" t="s">
        <v>140</v>
      </c>
      <c r="E10" s="28"/>
      <c r="F10" s="28"/>
      <c r="G10" s="28"/>
      <c r="H10" s="28"/>
      <c r="I10" s="28"/>
      <c r="J10" s="28"/>
      <c r="K10" s="30"/>
    </row>
    <row r="11" spans="1:70" s="1" customFormat="1" ht="16.5" customHeight="1">
      <c r="B11" s="37"/>
      <c r="C11" s="38"/>
      <c r="D11" s="38"/>
      <c r="E11" s="306" t="s">
        <v>508</v>
      </c>
      <c r="F11" s="325"/>
      <c r="G11" s="325"/>
      <c r="H11" s="325"/>
      <c r="I11" s="38"/>
      <c r="J11" s="38"/>
      <c r="K11" s="41"/>
    </row>
    <row r="12" spans="1:70" s="1" customFormat="1">
      <c r="B12" s="37"/>
      <c r="C12" s="38"/>
      <c r="D12" s="35" t="s">
        <v>509</v>
      </c>
      <c r="E12" s="38"/>
      <c r="F12" s="38"/>
      <c r="G12" s="38"/>
      <c r="H12" s="38"/>
      <c r="I12" s="38"/>
      <c r="J12" s="38"/>
      <c r="K12" s="41"/>
    </row>
    <row r="13" spans="1:70" s="1" customFormat="1" ht="36.950000000000003" customHeight="1">
      <c r="B13" s="37"/>
      <c r="C13" s="38"/>
      <c r="D13" s="38"/>
      <c r="E13" s="326" t="s">
        <v>709</v>
      </c>
      <c r="F13" s="325"/>
      <c r="G13" s="325"/>
      <c r="H13" s="325"/>
      <c r="I13" s="38"/>
      <c r="J13" s="38"/>
      <c r="K13" s="41"/>
    </row>
    <row r="14" spans="1:70" s="1" customFormat="1" ht="13.5">
      <c r="B14" s="37"/>
      <c r="C14" s="38"/>
      <c r="D14" s="38"/>
      <c r="E14" s="38"/>
      <c r="F14" s="38"/>
      <c r="G14" s="38"/>
      <c r="H14" s="38"/>
      <c r="I14" s="38"/>
      <c r="J14" s="38"/>
      <c r="K14" s="41"/>
    </row>
    <row r="15" spans="1:70" s="1" customFormat="1" ht="14.45" customHeight="1">
      <c r="B15" s="37"/>
      <c r="C15" s="38"/>
      <c r="D15" s="35" t="s">
        <v>19</v>
      </c>
      <c r="E15" s="38"/>
      <c r="F15" s="33" t="s">
        <v>5</v>
      </c>
      <c r="G15" s="38"/>
      <c r="H15" s="38"/>
      <c r="I15" s="35" t="s">
        <v>20</v>
      </c>
      <c r="J15" s="33" t="s">
        <v>5</v>
      </c>
      <c r="K15" s="41"/>
    </row>
    <row r="16" spans="1:70" s="1" customFormat="1" ht="14.45" customHeight="1">
      <c r="B16" s="37"/>
      <c r="C16" s="38"/>
      <c r="D16" s="35" t="s">
        <v>21</v>
      </c>
      <c r="E16" s="38"/>
      <c r="F16" s="33" t="s">
        <v>511</v>
      </c>
      <c r="G16" s="38"/>
      <c r="H16" s="38"/>
      <c r="I16" s="35" t="s">
        <v>23</v>
      </c>
      <c r="J16" s="105" t="str">
        <f>'Rekapitulace stavby'!AN8</f>
        <v>18.12.2017</v>
      </c>
      <c r="K16" s="41"/>
    </row>
    <row r="17" spans="2:11" s="1" customFormat="1" ht="10.9" customHeight="1">
      <c r="B17" s="37"/>
      <c r="C17" s="38"/>
      <c r="D17" s="38"/>
      <c r="E17" s="38"/>
      <c r="F17" s="38"/>
      <c r="G17" s="38"/>
      <c r="H17" s="38"/>
      <c r="I17" s="38"/>
      <c r="J17" s="38"/>
      <c r="K17" s="41"/>
    </row>
    <row r="18" spans="2:11" s="1" customFormat="1" ht="14.45" customHeight="1">
      <c r="B18" s="37"/>
      <c r="C18" s="38"/>
      <c r="D18" s="35" t="s">
        <v>25</v>
      </c>
      <c r="E18" s="38"/>
      <c r="F18" s="38"/>
      <c r="G18" s="38"/>
      <c r="H18" s="38"/>
      <c r="I18" s="35" t="s">
        <v>26</v>
      </c>
      <c r="J18" s="33" t="s">
        <v>512</v>
      </c>
      <c r="K18" s="41"/>
    </row>
    <row r="19" spans="2:11" s="1" customFormat="1" ht="18" customHeight="1">
      <c r="B19" s="37"/>
      <c r="C19" s="38"/>
      <c r="D19" s="38"/>
      <c r="E19" s="33" t="s">
        <v>32</v>
      </c>
      <c r="F19" s="38"/>
      <c r="G19" s="38"/>
      <c r="H19" s="38"/>
      <c r="I19" s="35" t="s">
        <v>28</v>
      </c>
      <c r="J19" s="33" t="s">
        <v>513</v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38"/>
      <c r="J20" s="38"/>
      <c r="K20" s="41"/>
    </row>
    <row r="21" spans="2:11" s="1" customFormat="1" ht="14.45" customHeight="1">
      <c r="B21" s="37"/>
      <c r="C21" s="38"/>
      <c r="D21" s="35" t="s">
        <v>29</v>
      </c>
      <c r="E21" s="38"/>
      <c r="F21" s="38"/>
      <c r="G21" s="38"/>
      <c r="H21" s="38"/>
      <c r="I21" s="35" t="s">
        <v>26</v>
      </c>
      <c r="J21" s="33" t="s">
        <v>5</v>
      </c>
      <c r="K21" s="41"/>
    </row>
    <row r="22" spans="2:11" s="1" customFormat="1" ht="18" customHeight="1">
      <c r="B22" s="37"/>
      <c r="C22" s="38"/>
      <c r="D22" s="38"/>
      <c r="E22" s="33" t="s">
        <v>27</v>
      </c>
      <c r="F22" s="38"/>
      <c r="G22" s="38"/>
      <c r="H22" s="38"/>
      <c r="I22" s="35" t="s">
        <v>28</v>
      </c>
      <c r="J22" s="33" t="s">
        <v>5</v>
      </c>
      <c r="K22" s="41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38"/>
      <c r="J23" s="38"/>
      <c r="K23" s="41"/>
    </row>
    <row r="24" spans="2:11" s="1" customFormat="1" ht="14.45" customHeight="1">
      <c r="B24" s="37"/>
      <c r="C24" s="38"/>
      <c r="D24" s="35" t="s">
        <v>30</v>
      </c>
      <c r="E24" s="38"/>
      <c r="F24" s="38"/>
      <c r="G24" s="38"/>
      <c r="H24" s="38"/>
      <c r="I24" s="35" t="s">
        <v>26</v>
      </c>
      <c r="J24" s="33" t="s">
        <v>5</v>
      </c>
      <c r="K24" s="41"/>
    </row>
    <row r="25" spans="2:11" s="1" customFormat="1" ht="18" customHeight="1">
      <c r="B25" s="37"/>
      <c r="C25" s="38"/>
      <c r="D25" s="38"/>
      <c r="E25" s="33" t="s">
        <v>514</v>
      </c>
      <c r="F25" s="38"/>
      <c r="G25" s="38"/>
      <c r="H25" s="38"/>
      <c r="I25" s="35" t="s">
        <v>28</v>
      </c>
      <c r="J25" s="33" t="s">
        <v>5</v>
      </c>
      <c r="K25" s="41"/>
    </row>
    <row r="26" spans="2:11" s="1" customFormat="1" ht="6.95" customHeight="1">
      <c r="B26" s="37"/>
      <c r="C26" s="38"/>
      <c r="D26" s="38"/>
      <c r="E26" s="38"/>
      <c r="F26" s="38"/>
      <c r="G26" s="38"/>
      <c r="H26" s="38"/>
      <c r="I26" s="38"/>
      <c r="J26" s="38"/>
      <c r="K26" s="41"/>
    </row>
    <row r="27" spans="2:11" s="1" customFormat="1" ht="14.45" customHeight="1">
      <c r="B27" s="37"/>
      <c r="C27" s="38"/>
      <c r="D27" s="35" t="s">
        <v>35</v>
      </c>
      <c r="E27" s="38"/>
      <c r="F27" s="38"/>
      <c r="G27" s="38"/>
      <c r="H27" s="38"/>
      <c r="I27" s="38"/>
      <c r="J27" s="38"/>
      <c r="K27" s="41"/>
    </row>
    <row r="28" spans="2:11" s="7" customFormat="1" ht="16.5" customHeight="1">
      <c r="B28" s="107"/>
      <c r="C28" s="108"/>
      <c r="D28" s="108"/>
      <c r="E28" s="288" t="s">
        <v>5</v>
      </c>
      <c r="F28" s="288"/>
      <c r="G28" s="288"/>
      <c r="H28" s="288"/>
      <c r="I28" s="108"/>
      <c r="J28" s="108"/>
      <c r="K28" s="109"/>
    </row>
    <row r="29" spans="2:11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41"/>
    </row>
    <row r="30" spans="2:11" s="1" customFormat="1" ht="6.95" customHeight="1">
      <c r="B30" s="37"/>
      <c r="C30" s="38"/>
      <c r="D30" s="64"/>
      <c r="E30" s="64"/>
      <c r="F30" s="64"/>
      <c r="G30" s="64"/>
      <c r="H30" s="64"/>
      <c r="I30" s="64"/>
      <c r="J30" s="64"/>
      <c r="K30" s="110"/>
    </row>
    <row r="31" spans="2:11" s="1" customFormat="1" ht="25.35" customHeight="1">
      <c r="B31" s="37"/>
      <c r="C31" s="38"/>
      <c r="D31" s="111" t="s">
        <v>36</v>
      </c>
      <c r="E31" s="38"/>
      <c r="F31" s="38"/>
      <c r="G31" s="38"/>
      <c r="H31" s="38"/>
      <c r="I31" s="38"/>
      <c r="J31" s="112">
        <f>ROUND(J88,2)</f>
        <v>0</v>
      </c>
      <c r="K31" s="41"/>
    </row>
    <row r="32" spans="2:11" s="1" customFormat="1" ht="6.95" customHeight="1">
      <c r="B32" s="37"/>
      <c r="C32" s="38"/>
      <c r="D32" s="64"/>
      <c r="E32" s="64"/>
      <c r="F32" s="64"/>
      <c r="G32" s="64"/>
      <c r="H32" s="64"/>
      <c r="I32" s="64"/>
      <c r="J32" s="64"/>
      <c r="K32" s="110"/>
    </row>
    <row r="33" spans="2:11" s="1" customFormat="1" ht="14.45" customHeight="1">
      <c r="B33" s="37"/>
      <c r="C33" s="38"/>
      <c r="D33" s="38"/>
      <c r="E33" s="38"/>
      <c r="F33" s="42" t="s">
        <v>38</v>
      </c>
      <c r="G33" s="38"/>
      <c r="H33" s="38"/>
      <c r="I33" s="42" t="s">
        <v>37</v>
      </c>
      <c r="J33" s="42" t="s">
        <v>39</v>
      </c>
      <c r="K33" s="41"/>
    </row>
    <row r="34" spans="2:11" s="1" customFormat="1" ht="14.45" customHeight="1">
      <c r="B34" s="37"/>
      <c r="C34" s="38"/>
      <c r="D34" s="45" t="s">
        <v>40</v>
      </c>
      <c r="E34" s="45" t="s">
        <v>41</v>
      </c>
      <c r="F34" s="113">
        <f>ROUND(SUM(BE88:BE99), 2)</f>
        <v>0</v>
      </c>
      <c r="G34" s="38"/>
      <c r="H34" s="38"/>
      <c r="I34" s="114">
        <v>0.21</v>
      </c>
      <c r="J34" s="113">
        <f>ROUND(ROUND((SUM(BE88:BE99)), 2)*I34, 2)</f>
        <v>0</v>
      </c>
      <c r="K34" s="41"/>
    </row>
    <row r="35" spans="2:11" s="1" customFormat="1" ht="14.45" customHeight="1">
      <c r="B35" s="37"/>
      <c r="C35" s="38"/>
      <c r="D35" s="38"/>
      <c r="E35" s="45" t="s">
        <v>42</v>
      </c>
      <c r="F35" s="113">
        <f>ROUND(SUM(BF88:BF99), 2)</f>
        <v>0</v>
      </c>
      <c r="G35" s="38"/>
      <c r="H35" s="38"/>
      <c r="I35" s="114">
        <v>0.15</v>
      </c>
      <c r="J35" s="113">
        <f>ROUND(ROUND((SUM(BF88:BF99)), 2)*I35, 2)</f>
        <v>0</v>
      </c>
      <c r="K35" s="41"/>
    </row>
    <row r="36" spans="2:11" s="1" customFormat="1" ht="14.45" hidden="1" customHeight="1">
      <c r="B36" s="37"/>
      <c r="C36" s="38"/>
      <c r="D36" s="38"/>
      <c r="E36" s="45" t="s">
        <v>43</v>
      </c>
      <c r="F36" s="113">
        <f>ROUND(SUM(BG88:BG99), 2)</f>
        <v>0</v>
      </c>
      <c r="G36" s="38"/>
      <c r="H36" s="38"/>
      <c r="I36" s="114">
        <v>0.21</v>
      </c>
      <c r="J36" s="113">
        <v>0</v>
      </c>
      <c r="K36" s="41"/>
    </row>
    <row r="37" spans="2:11" s="1" customFormat="1" ht="14.45" hidden="1" customHeight="1">
      <c r="B37" s="37"/>
      <c r="C37" s="38"/>
      <c r="D37" s="38"/>
      <c r="E37" s="45" t="s">
        <v>44</v>
      </c>
      <c r="F37" s="113">
        <f>ROUND(SUM(BH88:BH99), 2)</f>
        <v>0</v>
      </c>
      <c r="G37" s="38"/>
      <c r="H37" s="38"/>
      <c r="I37" s="114">
        <v>0.15</v>
      </c>
      <c r="J37" s="113">
        <v>0</v>
      </c>
      <c r="K37" s="41"/>
    </row>
    <row r="38" spans="2:11" s="1" customFormat="1" ht="14.45" hidden="1" customHeight="1">
      <c r="B38" s="37"/>
      <c r="C38" s="38"/>
      <c r="D38" s="38"/>
      <c r="E38" s="45" t="s">
        <v>45</v>
      </c>
      <c r="F38" s="113">
        <f>ROUND(SUM(BI88:BI99), 2)</f>
        <v>0</v>
      </c>
      <c r="G38" s="38"/>
      <c r="H38" s="38"/>
      <c r="I38" s="114">
        <v>0</v>
      </c>
      <c r="J38" s="113">
        <v>0</v>
      </c>
      <c r="K38" s="41"/>
    </row>
    <row r="39" spans="2:11" s="1" customFormat="1" ht="6.95" customHeight="1">
      <c r="B39" s="37"/>
      <c r="C39" s="38"/>
      <c r="D39" s="38"/>
      <c r="E39" s="38"/>
      <c r="F39" s="38"/>
      <c r="G39" s="38"/>
      <c r="H39" s="38"/>
      <c r="I39" s="38"/>
      <c r="J39" s="38"/>
      <c r="K39" s="41"/>
    </row>
    <row r="40" spans="2:11" s="1" customFormat="1" ht="25.35" customHeight="1">
      <c r="B40" s="37"/>
      <c r="C40" s="115"/>
      <c r="D40" s="116" t="s">
        <v>46</v>
      </c>
      <c r="E40" s="67"/>
      <c r="F40" s="67"/>
      <c r="G40" s="117" t="s">
        <v>47</v>
      </c>
      <c r="H40" s="118" t="s">
        <v>48</v>
      </c>
      <c r="I40" s="67"/>
      <c r="J40" s="119">
        <f>SUM(J31:J38)</f>
        <v>0</v>
      </c>
      <c r="K40" s="120"/>
    </row>
    <row r="41" spans="2:11" s="1" customFormat="1" ht="14.45" customHeight="1">
      <c r="B41" s="52"/>
      <c r="C41" s="53"/>
      <c r="D41" s="53"/>
      <c r="E41" s="53"/>
      <c r="F41" s="53"/>
      <c r="G41" s="53"/>
      <c r="H41" s="53"/>
      <c r="I41" s="53"/>
      <c r="J41" s="53"/>
      <c r="K41" s="54"/>
    </row>
    <row r="45" spans="2:11" s="1" customFormat="1" ht="6.95" customHeight="1">
      <c r="B45" s="55"/>
      <c r="C45" s="56"/>
      <c r="D45" s="56"/>
      <c r="E45" s="56"/>
      <c r="F45" s="56"/>
      <c r="G45" s="56"/>
      <c r="H45" s="56"/>
      <c r="I45" s="56"/>
      <c r="J45" s="56"/>
      <c r="K45" s="121"/>
    </row>
    <row r="46" spans="2:11" s="1" customFormat="1" ht="36.950000000000003" customHeight="1">
      <c r="B46" s="37"/>
      <c r="C46" s="29" t="s">
        <v>146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6.95" customHeight="1">
      <c r="B47" s="37"/>
      <c r="C47" s="38"/>
      <c r="D47" s="38"/>
      <c r="E47" s="38"/>
      <c r="F47" s="38"/>
      <c r="G47" s="38"/>
      <c r="H47" s="38"/>
      <c r="I47" s="38"/>
      <c r="J47" s="38"/>
      <c r="K47" s="41"/>
    </row>
    <row r="48" spans="2:11" s="1" customFormat="1" ht="14.45" customHeight="1">
      <c r="B48" s="37"/>
      <c r="C48" s="35" t="s">
        <v>17</v>
      </c>
      <c r="D48" s="38"/>
      <c r="E48" s="38"/>
      <c r="F48" s="38"/>
      <c r="G48" s="38"/>
      <c r="H48" s="38"/>
      <c r="I48" s="38"/>
      <c r="J48" s="38"/>
      <c r="K48" s="41"/>
    </row>
    <row r="49" spans="2:47" s="1" customFormat="1" ht="16.5" customHeight="1">
      <c r="B49" s="37"/>
      <c r="C49" s="38"/>
      <c r="D49" s="38"/>
      <c r="E49" s="323" t="str">
        <f>E7</f>
        <v>Akce č. 999 612-16 K Barrandovu, most X 034, Praha 5 - severní a jižní most</v>
      </c>
      <c r="F49" s="324"/>
      <c r="G49" s="324"/>
      <c r="H49" s="324"/>
      <c r="I49" s="38"/>
      <c r="J49" s="38"/>
      <c r="K49" s="41"/>
    </row>
    <row r="50" spans="2:47">
      <c r="B50" s="27"/>
      <c r="C50" s="35" t="s">
        <v>138</v>
      </c>
      <c r="D50" s="28"/>
      <c r="E50" s="28"/>
      <c r="F50" s="28"/>
      <c r="G50" s="28"/>
      <c r="H50" s="28"/>
      <c r="I50" s="28"/>
      <c r="J50" s="28"/>
      <c r="K50" s="30"/>
    </row>
    <row r="51" spans="2:47" ht="16.5" customHeight="1">
      <c r="B51" s="27"/>
      <c r="C51" s="28"/>
      <c r="D51" s="28"/>
      <c r="E51" s="323" t="s">
        <v>507</v>
      </c>
      <c r="F51" s="286"/>
      <c r="G51" s="286"/>
      <c r="H51" s="286"/>
      <c r="I51" s="28"/>
      <c r="J51" s="28"/>
      <c r="K51" s="30"/>
    </row>
    <row r="52" spans="2:47">
      <c r="B52" s="27"/>
      <c r="C52" s="35" t="s">
        <v>140</v>
      </c>
      <c r="D52" s="28"/>
      <c r="E52" s="28"/>
      <c r="F52" s="28"/>
      <c r="G52" s="28"/>
      <c r="H52" s="28"/>
      <c r="I52" s="28"/>
      <c r="J52" s="28"/>
      <c r="K52" s="30"/>
    </row>
    <row r="53" spans="2:47" s="1" customFormat="1" ht="16.5" customHeight="1">
      <c r="B53" s="37"/>
      <c r="C53" s="38"/>
      <c r="D53" s="38"/>
      <c r="E53" s="306" t="s">
        <v>508</v>
      </c>
      <c r="F53" s="325"/>
      <c r="G53" s="325"/>
      <c r="H53" s="325"/>
      <c r="I53" s="38"/>
      <c r="J53" s="38"/>
      <c r="K53" s="41"/>
    </row>
    <row r="54" spans="2:47" s="1" customFormat="1" ht="14.45" customHeight="1">
      <c r="B54" s="37"/>
      <c r="C54" s="35" t="s">
        <v>509</v>
      </c>
      <c r="D54" s="38"/>
      <c r="E54" s="38"/>
      <c r="F54" s="38"/>
      <c r="G54" s="38"/>
      <c r="H54" s="38"/>
      <c r="I54" s="38"/>
      <c r="J54" s="38"/>
      <c r="K54" s="41"/>
    </row>
    <row r="55" spans="2:47" s="1" customFormat="1" ht="17.25" customHeight="1">
      <c r="B55" s="37"/>
      <c r="C55" s="38"/>
      <c r="D55" s="38"/>
      <c r="E55" s="326" t="str">
        <f>E13</f>
        <v>SO401b/MAT - SO401b/MAT MATERIÁL</v>
      </c>
      <c r="F55" s="325"/>
      <c r="G55" s="325"/>
      <c r="H55" s="325"/>
      <c r="I55" s="38"/>
      <c r="J55" s="38"/>
      <c r="K55" s="41"/>
    </row>
    <row r="56" spans="2:47" s="1" customFormat="1" ht="6.95" customHeight="1">
      <c r="B56" s="37"/>
      <c r="C56" s="38"/>
      <c r="D56" s="38"/>
      <c r="E56" s="38"/>
      <c r="F56" s="38"/>
      <c r="G56" s="38"/>
      <c r="H56" s="38"/>
      <c r="I56" s="38"/>
      <c r="J56" s="38"/>
      <c r="K56" s="41"/>
    </row>
    <row r="57" spans="2:47" s="1" customFormat="1" ht="18" customHeight="1">
      <c r="B57" s="37"/>
      <c r="C57" s="35" t="s">
        <v>21</v>
      </c>
      <c r="D57" s="38"/>
      <c r="E57" s="38"/>
      <c r="F57" s="33" t="str">
        <f>F16</f>
        <v>Praha 5 - Hlubočepy</v>
      </c>
      <c r="G57" s="38"/>
      <c r="H57" s="38"/>
      <c r="I57" s="35" t="s">
        <v>23</v>
      </c>
      <c r="J57" s="105" t="str">
        <f>IF(J16="","",J16)</f>
        <v>18.12.2017</v>
      </c>
      <c r="K57" s="41"/>
    </row>
    <row r="58" spans="2:47" s="1" customFormat="1" ht="6.95" customHeight="1">
      <c r="B58" s="37"/>
      <c r="C58" s="38"/>
      <c r="D58" s="38"/>
      <c r="E58" s="38"/>
      <c r="F58" s="38"/>
      <c r="G58" s="38"/>
      <c r="H58" s="38"/>
      <c r="I58" s="38"/>
      <c r="J58" s="38"/>
      <c r="K58" s="41"/>
    </row>
    <row r="59" spans="2:47" s="1" customFormat="1">
      <c r="B59" s="37"/>
      <c r="C59" s="35" t="s">
        <v>25</v>
      </c>
      <c r="D59" s="38"/>
      <c r="E59" s="38"/>
      <c r="F59" s="33" t="str">
        <f>E19</f>
        <v>TOP CON SERVIS s.r.o.</v>
      </c>
      <c r="G59" s="38"/>
      <c r="H59" s="38"/>
      <c r="I59" s="35" t="s">
        <v>30</v>
      </c>
      <c r="J59" s="288" t="str">
        <f>E25</f>
        <v>Ing. Pavel Nejedlý</v>
      </c>
      <c r="K59" s="41"/>
    </row>
    <row r="60" spans="2:47" s="1" customFormat="1" ht="14.45" customHeight="1">
      <c r="B60" s="37"/>
      <c r="C60" s="35" t="s">
        <v>29</v>
      </c>
      <c r="D60" s="38"/>
      <c r="E60" s="38"/>
      <c r="F60" s="33" t="str">
        <f>IF(E22="","",E22)</f>
        <v xml:space="preserve"> </v>
      </c>
      <c r="G60" s="38"/>
      <c r="H60" s="38"/>
      <c r="I60" s="38"/>
      <c r="J60" s="327"/>
      <c r="K60" s="41"/>
    </row>
    <row r="61" spans="2:47" s="1" customFormat="1" ht="10.35" customHeight="1">
      <c r="B61" s="37"/>
      <c r="C61" s="38"/>
      <c r="D61" s="38"/>
      <c r="E61" s="38"/>
      <c r="F61" s="38"/>
      <c r="G61" s="38"/>
      <c r="H61" s="38"/>
      <c r="I61" s="38"/>
      <c r="J61" s="38"/>
      <c r="K61" s="41"/>
    </row>
    <row r="62" spans="2:47" s="1" customFormat="1" ht="29.25" customHeight="1">
      <c r="B62" s="37"/>
      <c r="C62" s="122" t="s">
        <v>147</v>
      </c>
      <c r="D62" s="115"/>
      <c r="E62" s="115"/>
      <c r="F62" s="115"/>
      <c r="G62" s="115"/>
      <c r="H62" s="115"/>
      <c r="I62" s="115"/>
      <c r="J62" s="123" t="s">
        <v>148</v>
      </c>
      <c r="K62" s="124"/>
    </row>
    <row r="63" spans="2:47" s="1" customFormat="1" ht="10.3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47" s="1" customFormat="1" ht="29.25" customHeight="1">
      <c r="B64" s="37"/>
      <c r="C64" s="125" t="s">
        <v>149</v>
      </c>
      <c r="D64" s="38"/>
      <c r="E64" s="38"/>
      <c r="F64" s="38"/>
      <c r="G64" s="38"/>
      <c r="H64" s="38"/>
      <c r="I64" s="38"/>
      <c r="J64" s="112">
        <f>J88</f>
        <v>0</v>
      </c>
      <c r="K64" s="41"/>
      <c r="AU64" s="23" t="s">
        <v>150</v>
      </c>
    </row>
    <row r="65" spans="2:12" s="1" customFormat="1" ht="21.75" customHeight="1">
      <c r="B65" s="37"/>
      <c r="C65" s="38"/>
      <c r="D65" s="38"/>
      <c r="E65" s="38"/>
      <c r="F65" s="38"/>
      <c r="G65" s="38"/>
      <c r="H65" s="38"/>
      <c r="I65" s="38"/>
      <c r="J65" s="38"/>
      <c r="K65" s="41"/>
    </row>
    <row r="66" spans="2:12" s="1" customFormat="1" ht="6.95" customHeight="1">
      <c r="B66" s="52"/>
      <c r="C66" s="53"/>
      <c r="D66" s="53"/>
      <c r="E66" s="53"/>
      <c r="F66" s="53"/>
      <c r="G66" s="53"/>
      <c r="H66" s="53"/>
      <c r="I66" s="53"/>
      <c r="J66" s="53"/>
      <c r="K66" s="5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37"/>
    </row>
    <row r="71" spans="2:12" s="1" customFormat="1" ht="36.950000000000003" customHeight="1">
      <c r="B71" s="37"/>
      <c r="C71" s="57" t="s">
        <v>154</v>
      </c>
      <c r="L71" s="37"/>
    </row>
    <row r="72" spans="2:12" s="1" customFormat="1" ht="6.95" customHeight="1">
      <c r="B72" s="37"/>
      <c r="L72" s="37"/>
    </row>
    <row r="73" spans="2:12" s="1" customFormat="1" ht="14.45" customHeight="1">
      <c r="B73" s="37"/>
      <c r="C73" s="59" t="s">
        <v>17</v>
      </c>
      <c r="L73" s="37"/>
    </row>
    <row r="74" spans="2:12" s="1" customFormat="1" ht="16.5" customHeight="1">
      <c r="B74" s="37"/>
      <c r="E74" s="328" t="str">
        <f>E7</f>
        <v>Akce č. 999 612-16 K Barrandovu, most X 034, Praha 5 - severní a jižní most</v>
      </c>
      <c r="F74" s="329"/>
      <c r="G74" s="329"/>
      <c r="H74" s="329"/>
      <c r="L74" s="37"/>
    </row>
    <row r="75" spans="2:12">
      <c r="B75" s="27"/>
      <c r="C75" s="59" t="s">
        <v>138</v>
      </c>
      <c r="L75" s="27"/>
    </row>
    <row r="76" spans="2:12" ht="16.5" customHeight="1">
      <c r="B76" s="27"/>
      <c r="E76" s="328" t="s">
        <v>507</v>
      </c>
      <c r="F76" s="322"/>
      <c r="G76" s="322"/>
      <c r="H76" s="322"/>
      <c r="L76" s="27"/>
    </row>
    <row r="77" spans="2:12">
      <c r="B77" s="27"/>
      <c r="C77" s="59" t="s">
        <v>140</v>
      </c>
      <c r="L77" s="27"/>
    </row>
    <row r="78" spans="2:12" s="1" customFormat="1" ht="16.5" customHeight="1">
      <c r="B78" s="37"/>
      <c r="E78" s="332" t="s">
        <v>508</v>
      </c>
      <c r="F78" s="330"/>
      <c r="G78" s="330"/>
      <c r="H78" s="330"/>
      <c r="L78" s="37"/>
    </row>
    <row r="79" spans="2:12" s="1" customFormat="1" ht="14.45" customHeight="1">
      <c r="B79" s="37"/>
      <c r="C79" s="59" t="s">
        <v>509</v>
      </c>
      <c r="L79" s="37"/>
    </row>
    <row r="80" spans="2:12" s="1" customFormat="1" ht="17.25" customHeight="1">
      <c r="B80" s="37"/>
      <c r="E80" s="299" t="str">
        <f>E13</f>
        <v>SO401b/MAT - SO401b/MAT MATERIÁL</v>
      </c>
      <c r="F80" s="330"/>
      <c r="G80" s="330"/>
      <c r="H80" s="330"/>
      <c r="L80" s="37"/>
    </row>
    <row r="81" spans="2:65" s="1" customFormat="1" ht="6.95" customHeight="1">
      <c r="B81" s="37"/>
      <c r="L81" s="37"/>
    </row>
    <row r="82" spans="2:65" s="1" customFormat="1" ht="18" customHeight="1">
      <c r="B82" s="37"/>
      <c r="C82" s="59" t="s">
        <v>21</v>
      </c>
      <c r="F82" s="138" t="str">
        <f>F16</f>
        <v>Praha 5 - Hlubočepy</v>
      </c>
      <c r="I82" s="59" t="s">
        <v>23</v>
      </c>
      <c r="J82" s="63" t="str">
        <f>IF(J16="","",J16)</f>
        <v>18.12.2017</v>
      </c>
      <c r="L82" s="37"/>
    </row>
    <row r="83" spans="2:65" s="1" customFormat="1" ht="6.95" customHeight="1">
      <c r="B83" s="37"/>
      <c r="L83" s="37"/>
    </row>
    <row r="84" spans="2:65" s="1" customFormat="1">
      <c r="B84" s="37"/>
      <c r="C84" s="59" t="s">
        <v>25</v>
      </c>
      <c r="F84" s="138" t="str">
        <f>E19</f>
        <v>TOP CON SERVIS s.r.o.</v>
      </c>
      <c r="I84" s="59" t="s">
        <v>30</v>
      </c>
      <c r="J84" s="138" t="str">
        <f>E25</f>
        <v>Ing. Pavel Nejedlý</v>
      </c>
      <c r="L84" s="37"/>
    </row>
    <row r="85" spans="2:65" s="1" customFormat="1" ht="14.45" customHeight="1">
      <c r="B85" s="37"/>
      <c r="C85" s="59" t="s">
        <v>29</v>
      </c>
      <c r="F85" s="138" t="str">
        <f>IF(E22="","",E22)</f>
        <v xml:space="preserve"> </v>
      </c>
      <c r="L85" s="37"/>
    </row>
    <row r="86" spans="2:65" s="1" customFormat="1" ht="10.35" customHeight="1">
      <c r="B86" s="37"/>
      <c r="L86" s="37"/>
    </row>
    <row r="87" spans="2:65" s="10" customFormat="1" ht="29.25" customHeight="1">
      <c r="B87" s="139"/>
      <c r="C87" s="140" t="s">
        <v>155</v>
      </c>
      <c r="D87" s="141" t="s">
        <v>55</v>
      </c>
      <c r="E87" s="141" t="s">
        <v>51</v>
      </c>
      <c r="F87" s="141" t="s">
        <v>156</v>
      </c>
      <c r="G87" s="141" t="s">
        <v>157</v>
      </c>
      <c r="H87" s="141" t="s">
        <v>158</v>
      </c>
      <c r="I87" s="141" t="s">
        <v>159</v>
      </c>
      <c r="J87" s="141" t="s">
        <v>148</v>
      </c>
      <c r="K87" s="142" t="s">
        <v>160</v>
      </c>
      <c r="L87" s="139"/>
      <c r="M87" s="69" t="s">
        <v>161</v>
      </c>
      <c r="N87" s="70" t="s">
        <v>40</v>
      </c>
      <c r="O87" s="70" t="s">
        <v>162</v>
      </c>
      <c r="P87" s="70" t="s">
        <v>163</v>
      </c>
      <c r="Q87" s="70" t="s">
        <v>164</v>
      </c>
      <c r="R87" s="70" t="s">
        <v>165</v>
      </c>
      <c r="S87" s="70" t="s">
        <v>166</v>
      </c>
      <c r="T87" s="71" t="s">
        <v>167</v>
      </c>
    </row>
    <row r="88" spans="2:65" s="1" customFormat="1" ht="29.25" customHeight="1">
      <c r="B88" s="37"/>
      <c r="C88" s="73" t="s">
        <v>149</v>
      </c>
      <c r="J88" s="143">
        <f>BK88</f>
        <v>0</v>
      </c>
      <c r="L88" s="37"/>
      <c r="M88" s="72"/>
      <c r="N88" s="64"/>
      <c r="O88" s="64"/>
      <c r="P88" s="144">
        <f>SUM(P89:P99)</f>
        <v>0</v>
      </c>
      <c r="Q88" s="64"/>
      <c r="R88" s="144">
        <f>SUM(R89:R99)</f>
        <v>0.8887179999999999</v>
      </c>
      <c r="S88" s="64"/>
      <c r="T88" s="145">
        <f>SUM(T89:T99)</f>
        <v>0</v>
      </c>
      <c r="AT88" s="23" t="s">
        <v>69</v>
      </c>
      <c r="AU88" s="23" t="s">
        <v>150</v>
      </c>
      <c r="BK88" s="146">
        <f>SUM(BK89:BK99)</f>
        <v>0</v>
      </c>
    </row>
    <row r="89" spans="2:65" s="1" customFormat="1" ht="16.5" customHeight="1">
      <c r="B89" s="159"/>
      <c r="C89" s="191" t="s">
        <v>77</v>
      </c>
      <c r="D89" s="191" t="s">
        <v>289</v>
      </c>
      <c r="E89" s="192" t="s">
        <v>710</v>
      </c>
      <c r="F89" s="193" t="s">
        <v>711</v>
      </c>
      <c r="G89" s="194" t="s">
        <v>611</v>
      </c>
      <c r="H89" s="195">
        <v>12</v>
      </c>
      <c r="I89" s="196"/>
      <c r="J89" s="196">
        <f t="shared" ref="J89:J99" si="0">ROUND(I89*H89,2)</f>
        <v>0</v>
      </c>
      <c r="K89" s="193" t="s">
        <v>5</v>
      </c>
      <c r="L89" s="197"/>
      <c r="M89" s="198" t="s">
        <v>5</v>
      </c>
      <c r="N89" s="199" t="s">
        <v>41</v>
      </c>
      <c r="O89" s="168">
        <v>0</v>
      </c>
      <c r="P89" s="168">
        <f t="shared" ref="P89:P99" si="1">O89*H89</f>
        <v>0</v>
      </c>
      <c r="Q89" s="168">
        <v>0</v>
      </c>
      <c r="R89" s="168">
        <f t="shared" ref="R89:R99" si="2">Q89*H89</f>
        <v>0</v>
      </c>
      <c r="S89" s="168">
        <v>0</v>
      </c>
      <c r="T89" s="169">
        <f t="shared" ref="T89:T99" si="3">S89*H89</f>
        <v>0</v>
      </c>
      <c r="AR89" s="23" t="s">
        <v>430</v>
      </c>
      <c r="AT89" s="23" t="s">
        <v>289</v>
      </c>
      <c r="AU89" s="23" t="s">
        <v>70</v>
      </c>
      <c r="AY89" s="23" t="s">
        <v>170</v>
      </c>
      <c r="BE89" s="170">
        <f t="shared" ref="BE89:BE99" si="4">IF(N89="základní",J89,0)</f>
        <v>0</v>
      </c>
      <c r="BF89" s="170">
        <f t="shared" ref="BF89:BF99" si="5">IF(N89="snížená",J89,0)</f>
        <v>0</v>
      </c>
      <c r="BG89" s="170">
        <f t="shared" ref="BG89:BG99" si="6">IF(N89="zákl. přenesená",J89,0)</f>
        <v>0</v>
      </c>
      <c r="BH89" s="170">
        <f t="shared" ref="BH89:BH99" si="7">IF(N89="sníž. přenesená",J89,0)</f>
        <v>0</v>
      </c>
      <c r="BI89" s="170">
        <f t="shared" ref="BI89:BI99" si="8">IF(N89="nulová",J89,0)</f>
        <v>0</v>
      </c>
      <c r="BJ89" s="23" t="s">
        <v>77</v>
      </c>
      <c r="BK89" s="170">
        <f t="shared" ref="BK89:BK99" si="9">ROUND(I89*H89,2)</f>
        <v>0</v>
      </c>
      <c r="BL89" s="23" t="s">
        <v>430</v>
      </c>
      <c r="BM89" s="23" t="s">
        <v>712</v>
      </c>
    </row>
    <row r="90" spans="2:65" s="1" customFormat="1" ht="16.5" customHeight="1">
      <c r="B90" s="159"/>
      <c r="C90" s="191" t="s">
        <v>80</v>
      </c>
      <c r="D90" s="191" t="s">
        <v>289</v>
      </c>
      <c r="E90" s="192" t="s">
        <v>713</v>
      </c>
      <c r="F90" s="193" t="s">
        <v>614</v>
      </c>
      <c r="G90" s="194" t="s">
        <v>611</v>
      </c>
      <c r="H90" s="195">
        <v>12</v>
      </c>
      <c r="I90" s="196"/>
      <c r="J90" s="196">
        <f t="shared" si="0"/>
        <v>0</v>
      </c>
      <c r="K90" s="193" t="s">
        <v>5</v>
      </c>
      <c r="L90" s="197"/>
      <c r="M90" s="198" t="s">
        <v>5</v>
      </c>
      <c r="N90" s="199" t="s">
        <v>41</v>
      </c>
      <c r="O90" s="168">
        <v>0</v>
      </c>
      <c r="P90" s="168">
        <f t="shared" si="1"/>
        <v>0</v>
      </c>
      <c r="Q90" s="168">
        <v>0</v>
      </c>
      <c r="R90" s="168">
        <f t="shared" si="2"/>
        <v>0</v>
      </c>
      <c r="S90" s="168">
        <v>0</v>
      </c>
      <c r="T90" s="169">
        <f t="shared" si="3"/>
        <v>0</v>
      </c>
      <c r="AR90" s="23" t="s">
        <v>430</v>
      </c>
      <c r="AT90" s="23" t="s">
        <v>289</v>
      </c>
      <c r="AU90" s="23" t="s">
        <v>70</v>
      </c>
      <c r="AY90" s="23" t="s">
        <v>170</v>
      </c>
      <c r="BE90" s="170">
        <f t="shared" si="4"/>
        <v>0</v>
      </c>
      <c r="BF90" s="170">
        <f t="shared" si="5"/>
        <v>0</v>
      </c>
      <c r="BG90" s="170">
        <f t="shared" si="6"/>
        <v>0</v>
      </c>
      <c r="BH90" s="170">
        <f t="shared" si="7"/>
        <v>0</v>
      </c>
      <c r="BI90" s="170">
        <f t="shared" si="8"/>
        <v>0</v>
      </c>
      <c r="BJ90" s="23" t="s">
        <v>77</v>
      </c>
      <c r="BK90" s="170">
        <f t="shared" si="9"/>
        <v>0</v>
      </c>
      <c r="BL90" s="23" t="s">
        <v>430</v>
      </c>
      <c r="BM90" s="23" t="s">
        <v>714</v>
      </c>
    </row>
    <row r="91" spans="2:65" s="1" customFormat="1" ht="16.5" customHeight="1">
      <c r="B91" s="159"/>
      <c r="C91" s="191" t="s">
        <v>107</v>
      </c>
      <c r="D91" s="191" t="s">
        <v>289</v>
      </c>
      <c r="E91" s="192" t="s">
        <v>715</v>
      </c>
      <c r="F91" s="193" t="s">
        <v>716</v>
      </c>
      <c r="G91" s="194" t="s">
        <v>611</v>
      </c>
      <c r="H91" s="195">
        <v>6</v>
      </c>
      <c r="I91" s="196"/>
      <c r="J91" s="196">
        <f t="shared" si="0"/>
        <v>0</v>
      </c>
      <c r="K91" s="193" t="s">
        <v>5</v>
      </c>
      <c r="L91" s="197"/>
      <c r="M91" s="198" t="s">
        <v>5</v>
      </c>
      <c r="N91" s="199" t="s">
        <v>41</v>
      </c>
      <c r="O91" s="168">
        <v>0</v>
      </c>
      <c r="P91" s="168">
        <f t="shared" si="1"/>
        <v>0</v>
      </c>
      <c r="Q91" s="168">
        <v>0</v>
      </c>
      <c r="R91" s="168">
        <f t="shared" si="2"/>
        <v>0</v>
      </c>
      <c r="S91" s="168">
        <v>0</v>
      </c>
      <c r="T91" s="169">
        <f t="shared" si="3"/>
        <v>0</v>
      </c>
      <c r="AR91" s="23" t="s">
        <v>430</v>
      </c>
      <c r="AT91" s="23" t="s">
        <v>289</v>
      </c>
      <c r="AU91" s="23" t="s">
        <v>70</v>
      </c>
      <c r="AY91" s="23" t="s">
        <v>170</v>
      </c>
      <c r="BE91" s="170">
        <f t="shared" si="4"/>
        <v>0</v>
      </c>
      <c r="BF91" s="170">
        <f t="shared" si="5"/>
        <v>0</v>
      </c>
      <c r="BG91" s="170">
        <f t="shared" si="6"/>
        <v>0</v>
      </c>
      <c r="BH91" s="170">
        <f t="shared" si="7"/>
        <v>0</v>
      </c>
      <c r="BI91" s="170">
        <f t="shared" si="8"/>
        <v>0</v>
      </c>
      <c r="BJ91" s="23" t="s">
        <v>77</v>
      </c>
      <c r="BK91" s="170">
        <f t="shared" si="9"/>
        <v>0</v>
      </c>
      <c r="BL91" s="23" t="s">
        <v>430</v>
      </c>
      <c r="BM91" s="23" t="s">
        <v>717</v>
      </c>
    </row>
    <row r="92" spans="2:65" s="1" customFormat="1" ht="16.5" customHeight="1">
      <c r="B92" s="159"/>
      <c r="C92" s="191" t="s">
        <v>177</v>
      </c>
      <c r="D92" s="191" t="s">
        <v>289</v>
      </c>
      <c r="E92" s="192" t="s">
        <v>718</v>
      </c>
      <c r="F92" s="193" t="s">
        <v>719</v>
      </c>
      <c r="G92" s="194" t="s">
        <v>611</v>
      </c>
      <c r="H92" s="195">
        <v>6</v>
      </c>
      <c r="I92" s="196"/>
      <c r="J92" s="196">
        <f t="shared" si="0"/>
        <v>0</v>
      </c>
      <c r="K92" s="193" t="s">
        <v>5</v>
      </c>
      <c r="L92" s="197"/>
      <c r="M92" s="198" t="s">
        <v>5</v>
      </c>
      <c r="N92" s="199" t="s">
        <v>41</v>
      </c>
      <c r="O92" s="168">
        <v>0</v>
      </c>
      <c r="P92" s="168">
        <f t="shared" si="1"/>
        <v>0</v>
      </c>
      <c r="Q92" s="168">
        <v>0</v>
      </c>
      <c r="R92" s="168">
        <f t="shared" si="2"/>
        <v>0</v>
      </c>
      <c r="S92" s="168">
        <v>0</v>
      </c>
      <c r="T92" s="169">
        <f t="shared" si="3"/>
        <v>0</v>
      </c>
      <c r="AR92" s="23" t="s">
        <v>430</v>
      </c>
      <c r="AT92" s="23" t="s">
        <v>289</v>
      </c>
      <c r="AU92" s="23" t="s">
        <v>70</v>
      </c>
      <c r="AY92" s="23" t="s">
        <v>170</v>
      </c>
      <c r="BE92" s="170">
        <f t="shared" si="4"/>
        <v>0</v>
      </c>
      <c r="BF92" s="170">
        <f t="shared" si="5"/>
        <v>0</v>
      </c>
      <c r="BG92" s="170">
        <f t="shared" si="6"/>
        <v>0</v>
      </c>
      <c r="BH92" s="170">
        <f t="shared" si="7"/>
        <v>0</v>
      </c>
      <c r="BI92" s="170">
        <f t="shared" si="8"/>
        <v>0</v>
      </c>
      <c r="BJ92" s="23" t="s">
        <v>77</v>
      </c>
      <c r="BK92" s="170">
        <f t="shared" si="9"/>
        <v>0</v>
      </c>
      <c r="BL92" s="23" t="s">
        <v>430</v>
      </c>
      <c r="BM92" s="23" t="s">
        <v>720</v>
      </c>
    </row>
    <row r="93" spans="2:65" s="1" customFormat="1" ht="16.5" customHeight="1">
      <c r="B93" s="159"/>
      <c r="C93" s="191" t="s">
        <v>192</v>
      </c>
      <c r="D93" s="191" t="s">
        <v>289</v>
      </c>
      <c r="E93" s="192" t="s">
        <v>721</v>
      </c>
      <c r="F93" s="193" t="s">
        <v>623</v>
      </c>
      <c r="G93" s="194" t="s">
        <v>611</v>
      </c>
      <c r="H93" s="195">
        <v>6</v>
      </c>
      <c r="I93" s="196"/>
      <c r="J93" s="196">
        <f t="shared" si="0"/>
        <v>0</v>
      </c>
      <c r="K93" s="193" t="s">
        <v>5</v>
      </c>
      <c r="L93" s="197"/>
      <c r="M93" s="198" t="s">
        <v>5</v>
      </c>
      <c r="N93" s="199" t="s">
        <v>41</v>
      </c>
      <c r="O93" s="168">
        <v>0</v>
      </c>
      <c r="P93" s="168">
        <f t="shared" si="1"/>
        <v>0</v>
      </c>
      <c r="Q93" s="168">
        <v>0</v>
      </c>
      <c r="R93" s="168">
        <f t="shared" si="2"/>
        <v>0</v>
      </c>
      <c r="S93" s="168">
        <v>0</v>
      </c>
      <c r="T93" s="169">
        <f t="shared" si="3"/>
        <v>0</v>
      </c>
      <c r="AR93" s="23" t="s">
        <v>430</v>
      </c>
      <c r="AT93" s="23" t="s">
        <v>289</v>
      </c>
      <c r="AU93" s="23" t="s">
        <v>70</v>
      </c>
      <c r="AY93" s="23" t="s">
        <v>170</v>
      </c>
      <c r="BE93" s="170">
        <f t="shared" si="4"/>
        <v>0</v>
      </c>
      <c r="BF93" s="170">
        <f t="shared" si="5"/>
        <v>0</v>
      </c>
      <c r="BG93" s="170">
        <f t="shared" si="6"/>
        <v>0</v>
      </c>
      <c r="BH93" s="170">
        <f t="shared" si="7"/>
        <v>0</v>
      </c>
      <c r="BI93" s="170">
        <f t="shared" si="8"/>
        <v>0</v>
      </c>
      <c r="BJ93" s="23" t="s">
        <v>77</v>
      </c>
      <c r="BK93" s="170">
        <f t="shared" si="9"/>
        <v>0</v>
      </c>
      <c r="BL93" s="23" t="s">
        <v>430</v>
      </c>
      <c r="BM93" s="23" t="s">
        <v>722</v>
      </c>
    </row>
    <row r="94" spans="2:65" s="1" customFormat="1" ht="16.5" customHeight="1">
      <c r="B94" s="159"/>
      <c r="C94" s="191" t="s">
        <v>197</v>
      </c>
      <c r="D94" s="191" t="s">
        <v>289</v>
      </c>
      <c r="E94" s="192" t="s">
        <v>723</v>
      </c>
      <c r="F94" s="193" t="s">
        <v>724</v>
      </c>
      <c r="G94" s="194" t="s">
        <v>258</v>
      </c>
      <c r="H94" s="195">
        <v>700</v>
      </c>
      <c r="I94" s="196"/>
      <c r="J94" s="196">
        <f t="shared" si="0"/>
        <v>0</v>
      </c>
      <c r="K94" s="193" t="s">
        <v>5</v>
      </c>
      <c r="L94" s="197"/>
      <c r="M94" s="198" t="s">
        <v>5</v>
      </c>
      <c r="N94" s="199" t="s">
        <v>41</v>
      </c>
      <c r="O94" s="168">
        <v>0</v>
      </c>
      <c r="P94" s="168">
        <f t="shared" si="1"/>
        <v>0</v>
      </c>
      <c r="Q94" s="168">
        <v>8.1999999999999998E-4</v>
      </c>
      <c r="R94" s="168">
        <f t="shared" si="2"/>
        <v>0.57399999999999995</v>
      </c>
      <c r="S94" s="168">
        <v>0</v>
      </c>
      <c r="T94" s="169">
        <f t="shared" si="3"/>
        <v>0</v>
      </c>
      <c r="AR94" s="23" t="s">
        <v>430</v>
      </c>
      <c r="AT94" s="23" t="s">
        <v>289</v>
      </c>
      <c r="AU94" s="23" t="s">
        <v>70</v>
      </c>
      <c r="AY94" s="23" t="s">
        <v>170</v>
      </c>
      <c r="BE94" s="170">
        <f t="shared" si="4"/>
        <v>0</v>
      </c>
      <c r="BF94" s="170">
        <f t="shared" si="5"/>
        <v>0</v>
      </c>
      <c r="BG94" s="170">
        <f t="shared" si="6"/>
        <v>0</v>
      </c>
      <c r="BH94" s="170">
        <f t="shared" si="7"/>
        <v>0</v>
      </c>
      <c r="BI94" s="170">
        <f t="shared" si="8"/>
        <v>0</v>
      </c>
      <c r="BJ94" s="23" t="s">
        <v>77</v>
      </c>
      <c r="BK94" s="170">
        <f t="shared" si="9"/>
        <v>0</v>
      </c>
      <c r="BL94" s="23" t="s">
        <v>430</v>
      </c>
      <c r="BM94" s="23" t="s">
        <v>725</v>
      </c>
    </row>
    <row r="95" spans="2:65" s="1" customFormat="1" ht="16.5" customHeight="1">
      <c r="B95" s="159"/>
      <c r="C95" s="191" t="s">
        <v>204</v>
      </c>
      <c r="D95" s="191" t="s">
        <v>289</v>
      </c>
      <c r="E95" s="192" t="s">
        <v>631</v>
      </c>
      <c r="F95" s="193" t="s">
        <v>632</v>
      </c>
      <c r="G95" s="194" t="s">
        <v>258</v>
      </c>
      <c r="H95" s="195">
        <v>144</v>
      </c>
      <c r="I95" s="196"/>
      <c r="J95" s="196">
        <f t="shared" si="0"/>
        <v>0</v>
      </c>
      <c r="K95" s="193" t="s">
        <v>5</v>
      </c>
      <c r="L95" s="197"/>
      <c r="M95" s="198" t="s">
        <v>5</v>
      </c>
      <c r="N95" s="199" t="s">
        <v>41</v>
      </c>
      <c r="O95" s="168">
        <v>0</v>
      </c>
      <c r="P95" s="168">
        <f t="shared" si="1"/>
        <v>0</v>
      </c>
      <c r="Q95" s="168">
        <v>1.6699999999999999E-4</v>
      </c>
      <c r="R95" s="168">
        <f t="shared" si="2"/>
        <v>2.4048E-2</v>
      </c>
      <c r="S95" s="168">
        <v>0</v>
      </c>
      <c r="T95" s="169">
        <f t="shared" si="3"/>
        <v>0</v>
      </c>
      <c r="AR95" s="23" t="s">
        <v>430</v>
      </c>
      <c r="AT95" s="23" t="s">
        <v>289</v>
      </c>
      <c r="AU95" s="23" t="s">
        <v>70</v>
      </c>
      <c r="AY95" s="23" t="s">
        <v>170</v>
      </c>
      <c r="BE95" s="170">
        <f t="shared" si="4"/>
        <v>0</v>
      </c>
      <c r="BF95" s="170">
        <f t="shared" si="5"/>
        <v>0</v>
      </c>
      <c r="BG95" s="170">
        <f t="shared" si="6"/>
        <v>0</v>
      </c>
      <c r="BH95" s="170">
        <f t="shared" si="7"/>
        <v>0</v>
      </c>
      <c r="BI95" s="170">
        <f t="shared" si="8"/>
        <v>0</v>
      </c>
      <c r="BJ95" s="23" t="s">
        <v>77</v>
      </c>
      <c r="BK95" s="170">
        <f t="shared" si="9"/>
        <v>0</v>
      </c>
      <c r="BL95" s="23" t="s">
        <v>430</v>
      </c>
      <c r="BM95" s="23" t="s">
        <v>726</v>
      </c>
    </row>
    <row r="96" spans="2:65" s="1" customFormat="1" ht="16.5" customHeight="1">
      <c r="B96" s="159"/>
      <c r="C96" s="191" t="s">
        <v>209</v>
      </c>
      <c r="D96" s="191" t="s">
        <v>289</v>
      </c>
      <c r="E96" s="192" t="s">
        <v>634</v>
      </c>
      <c r="F96" s="193" t="s">
        <v>635</v>
      </c>
      <c r="G96" s="194" t="s">
        <v>343</v>
      </c>
      <c r="H96" s="195">
        <v>288</v>
      </c>
      <c r="I96" s="196"/>
      <c r="J96" s="196">
        <f t="shared" si="0"/>
        <v>0</v>
      </c>
      <c r="K96" s="193" t="s">
        <v>5</v>
      </c>
      <c r="L96" s="197"/>
      <c r="M96" s="198" t="s">
        <v>5</v>
      </c>
      <c r="N96" s="199" t="s">
        <v>41</v>
      </c>
      <c r="O96" s="168">
        <v>0</v>
      </c>
      <c r="P96" s="168">
        <f t="shared" si="1"/>
        <v>0</v>
      </c>
      <c r="Q96" s="168">
        <v>1E-3</v>
      </c>
      <c r="R96" s="168">
        <f t="shared" si="2"/>
        <v>0.28800000000000003</v>
      </c>
      <c r="S96" s="168">
        <v>0</v>
      </c>
      <c r="T96" s="169">
        <f t="shared" si="3"/>
        <v>0</v>
      </c>
      <c r="AR96" s="23" t="s">
        <v>636</v>
      </c>
      <c r="AT96" s="23" t="s">
        <v>289</v>
      </c>
      <c r="AU96" s="23" t="s">
        <v>70</v>
      </c>
      <c r="AY96" s="23" t="s">
        <v>170</v>
      </c>
      <c r="BE96" s="170">
        <f t="shared" si="4"/>
        <v>0</v>
      </c>
      <c r="BF96" s="170">
        <f t="shared" si="5"/>
        <v>0</v>
      </c>
      <c r="BG96" s="170">
        <f t="shared" si="6"/>
        <v>0</v>
      </c>
      <c r="BH96" s="170">
        <f t="shared" si="7"/>
        <v>0</v>
      </c>
      <c r="BI96" s="170">
        <f t="shared" si="8"/>
        <v>0</v>
      </c>
      <c r="BJ96" s="23" t="s">
        <v>77</v>
      </c>
      <c r="BK96" s="170">
        <f t="shared" si="9"/>
        <v>0</v>
      </c>
      <c r="BL96" s="23" t="s">
        <v>419</v>
      </c>
      <c r="BM96" s="23" t="s">
        <v>727</v>
      </c>
    </row>
    <row r="97" spans="2:65" s="1" customFormat="1" ht="16.5" customHeight="1">
      <c r="B97" s="159"/>
      <c r="C97" s="191" t="s">
        <v>171</v>
      </c>
      <c r="D97" s="191" t="s">
        <v>289</v>
      </c>
      <c r="E97" s="192" t="s">
        <v>728</v>
      </c>
      <c r="F97" s="193" t="s">
        <v>639</v>
      </c>
      <c r="G97" s="194" t="s">
        <v>258</v>
      </c>
      <c r="H97" s="195">
        <v>900</v>
      </c>
      <c r="I97" s="196"/>
      <c r="J97" s="196">
        <f t="shared" si="0"/>
        <v>0</v>
      </c>
      <c r="K97" s="193" t="s">
        <v>5</v>
      </c>
      <c r="L97" s="197"/>
      <c r="M97" s="198" t="s">
        <v>5</v>
      </c>
      <c r="N97" s="199" t="s">
        <v>41</v>
      </c>
      <c r="O97" s="168">
        <v>0</v>
      </c>
      <c r="P97" s="168">
        <f t="shared" si="1"/>
        <v>0</v>
      </c>
      <c r="Q97" s="168">
        <v>0</v>
      </c>
      <c r="R97" s="168">
        <f t="shared" si="2"/>
        <v>0</v>
      </c>
      <c r="S97" s="168">
        <v>0</v>
      </c>
      <c r="T97" s="169">
        <f t="shared" si="3"/>
        <v>0</v>
      </c>
      <c r="AR97" s="23" t="s">
        <v>430</v>
      </c>
      <c r="AT97" s="23" t="s">
        <v>289</v>
      </c>
      <c r="AU97" s="23" t="s">
        <v>70</v>
      </c>
      <c r="AY97" s="23" t="s">
        <v>170</v>
      </c>
      <c r="BE97" s="170">
        <f t="shared" si="4"/>
        <v>0</v>
      </c>
      <c r="BF97" s="170">
        <f t="shared" si="5"/>
        <v>0</v>
      </c>
      <c r="BG97" s="170">
        <f t="shared" si="6"/>
        <v>0</v>
      </c>
      <c r="BH97" s="170">
        <f t="shared" si="7"/>
        <v>0</v>
      </c>
      <c r="BI97" s="170">
        <f t="shared" si="8"/>
        <v>0</v>
      </c>
      <c r="BJ97" s="23" t="s">
        <v>77</v>
      </c>
      <c r="BK97" s="170">
        <f t="shared" si="9"/>
        <v>0</v>
      </c>
      <c r="BL97" s="23" t="s">
        <v>430</v>
      </c>
      <c r="BM97" s="23" t="s">
        <v>729</v>
      </c>
    </row>
    <row r="98" spans="2:65" s="1" customFormat="1" ht="16.5" customHeight="1">
      <c r="B98" s="159"/>
      <c r="C98" s="191" t="s">
        <v>218</v>
      </c>
      <c r="D98" s="191" t="s">
        <v>289</v>
      </c>
      <c r="E98" s="192" t="s">
        <v>641</v>
      </c>
      <c r="F98" s="193" t="s">
        <v>642</v>
      </c>
      <c r="G98" s="194" t="s">
        <v>356</v>
      </c>
      <c r="H98" s="195">
        <v>3</v>
      </c>
      <c r="I98" s="196"/>
      <c r="J98" s="196">
        <f t="shared" si="0"/>
        <v>0</v>
      </c>
      <c r="K98" s="193" t="s">
        <v>5</v>
      </c>
      <c r="L98" s="197"/>
      <c r="M98" s="198" t="s">
        <v>5</v>
      </c>
      <c r="N98" s="199" t="s">
        <v>41</v>
      </c>
      <c r="O98" s="168">
        <v>0</v>
      </c>
      <c r="P98" s="168">
        <f t="shared" si="1"/>
        <v>0</v>
      </c>
      <c r="Q98" s="168">
        <v>8.8999999999999995E-4</v>
      </c>
      <c r="R98" s="168">
        <f t="shared" si="2"/>
        <v>2.6699999999999996E-3</v>
      </c>
      <c r="S98" s="168">
        <v>0</v>
      </c>
      <c r="T98" s="169">
        <f t="shared" si="3"/>
        <v>0</v>
      </c>
      <c r="AR98" s="23" t="s">
        <v>430</v>
      </c>
      <c r="AT98" s="23" t="s">
        <v>289</v>
      </c>
      <c r="AU98" s="23" t="s">
        <v>70</v>
      </c>
      <c r="AY98" s="23" t="s">
        <v>170</v>
      </c>
      <c r="BE98" s="170">
        <f t="shared" si="4"/>
        <v>0</v>
      </c>
      <c r="BF98" s="170">
        <f t="shared" si="5"/>
        <v>0</v>
      </c>
      <c r="BG98" s="170">
        <f t="shared" si="6"/>
        <v>0</v>
      </c>
      <c r="BH98" s="170">
        <f t="shared" si="7"/>
        <v>0</v>
      </c>
      <c r="BI98" s="170">
        <f t="shared" si="8"/>
        <v>0</v>
      </c>
      <c r="BJ98" s="23" t="s">
        <v>77</v>
      </c>
      <c r="BK98" s="170">
        <f t="shared" si="9"/>
        <v>0</v>
      </c>
      <c r="BL98" s="23" t="s">
        <v>430</v>
      </c>
      <c r="BM98" s="23" t="s">
        <v>730</v>
      </c>
    </row>
    <row r="99" spans="2:65" s="1" customFormat="1" ht="16.5" customHeight="1">
      <c r="B99" s="159"/>
      <c r="C99" s="191" t="s">
        <v>224</v>
      </c>
      <c r="D99" s="191" t="s">
        <v>289</v>
      </c>
      <c r="E99" s="192" t="s">
        <v>731</v>
      </c>
      <c r="F99" s="193" t="s">
        <v>732</v>
      </c>
      <c r="G99" s="194" t="s">
        <v>611</v>
      </c>
      <c r="H99" s="195">
        <v>30</v>
      </c>
      <c r="I99" s="196"/>
      <c r="J99" s="196">
        <f t="shared" si="0"/>
        <v>0</v>
      </c>
      <c r="K99" s="193" t="s">
        <v>5</v>
      </c>
      <c r="L99" s="197"/>
      <c r="M99" s="198" t="s">
        <v>5</v>
      </c>
      <c r="N99" s="203" t="s">
        <v>41</v>
      </c>
      <c r="O99" s="189">
        <v>0</v>
      </c>
      <c r="P99" s="189">
        <f t="shared" si="1"/>
        <v>0</v>
      </c>
      <c r="Q99" s="189">
        <v>0</v>
      </c>
      <c r="R99" s="189">
        <f t="shared" si="2"/>
        <v>0</v>
      </c>
      <c r="S99" s="189">
        <v>0</v>
      </c>
      <c r="T99" s="190">
        <f t="shared" si="3"/>
        <v>0</v>
      </c>
      <c r="AR99" s="23" t="s">
        <v>209</v>
      </c>
      <c r="AT99" s="23" t="s">
        <v>289</v>
      </c>
      <c r="AU99" s="23" t="s">
        <v>70</v>
      </c>
      <c r="AY99" s="23" t="s">
        <v>170</v>
      </c>
      <c r="BE99" s="170">
        <f t="shared" si="4"/>
        <v>0</v>
      </c>
      <c r="BF99" s="170">
        <f t="shared" si="5"/>
        <v>0</v>
      </c>
      <c r="BG99" s="170">
        <f t="shared" si="6"/>
        <v>0</v>
      </c>
      <c r="BH99" s="170">
        <f t="shared" si="7"/>
        <v>0</v>
      </c>
      <c r="BI99" s="170">
        <f t="shared" si="8"/>
        <v>0</v>
      </c>
      <c r="BJ99" s="23" t="s">
        <v>77</v>
      </c>
      <c r="BK99" s="170">
        <f t="shared" si="9"/>
        <v>0</v>
      </c>
      <c r="BL99" s="23" t="s">
        <v>177</v>
      </c>
      <c r="BM99" s="23" t="s">
        <v>733</v>
      </c>
    </row>
    <row r="100" spans="2:65" s="1" customFormat="1" ht="6.95" customHeight="1"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37"/>
    </row>
  </sheetData>
  <autoFilter ref="C87:K99"/>
  <mergeCells count="16">
    <mergeCell ref="L2:V2"/>
    <mergeCell ref="E74:H74"/>
    <mergeCell ref="E78:H78"/>
    <mergeCell ref="E76:H76"/>
    <mergeCell ref="E80:H80"/>
    <mergeCell ref="G1:H1"/>
    <mergeCell ref="E49:H49"/>
    <mergeCell ref="E53:H53"/>
    <mergeCell ref="E51:H51"/>
    <mergeCell ref="E55:H55"/>
    <mergeCell ref="J59:J60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25</vt:i4>
      </vt:variant>
    </vt:vector>
  </HeadingPairs>
  <TitlesOfParts>
    <vt:vector size="38" baseType="lpstr">
      <vt:lpstr>Rekapitulace stavby</vt:lpstr>
      <vt:lpstr>023-17-1-01 - Akce č. 999...</vt:lpstr>
      <vt:lpstr>023-17-1-02 - Akce č. 999...</vt:lpstr>
      <vt:lpstr>023-17-2-01 - Akce č. 999...</vt:lpstr>
      <vt:lpstr>023-17-2-02 - Akce č. 999...</vt:lpstr>
      <vt:lpstr>SO401a-VO - SO401a-VO PRÁCE</vt:lpstr>
      <vt:lpstr>SO401a-MAT - SO401a-MAT M...</vt:lpstr>
      <vt:lpstr>SO401b-VO - SO401b-VO PRÁCE</vt:lpstr>
      <vt:lpstr>SO401b-MAT - SO401b-MAT M...</vt:lpstr>
      <vt:lpstr>SO402-TSK - SO402-TSK PRÁCE</vt:lpstr>
      <vt:lpstr>SO402-MAT - SO402-MAT MAT...</vt:lpstr>
      <vt:lpstr>023-17-4 - Akce č. 999 61...</vt:lpstr>
      <vt:lpstr>Pokyny pro vyplnění</vt:lpstr>
      <vt:lpstr>'023-17-1-01 - Akce č. 999...'!Názvy_tisku</vt:lpstr>
      <vt:lpstr>'023-17-1-02 - Akce č. 999...'!Názvy_tisku</vt:lpstr>
      <vt:lpstr>'023-17-2-01 - Akce č. 999...'!Názvy_tisku</vt:lpstr>
      <vt:lpstr>'023-17-2-02 - Akce č. 999...'!Názvy_tisku</vt:lpstr>
      <vt:lpstr>'023-17-4 - Akce č. 999 61...'!Názvy_tisku</vt:lpstr>
      <vt:lpstr>'Rekapitulace stavby'!Názvy_tisku</vt:lpstr>
      <vt:lpstr>'SO401a-MAT - SO401a-MAT M...'!Názvy_tisku</vt:lpstr>
      <vt:lpstr>'SO401a-VO - SO401a-VO PRÁCE'!Názvy_tisku</vt:lpstr>
      <vt:lpstr>'SO401b-MAT - SO401b-MAT M...'!Názvy_tisku</vt:lpstr>
      <vt:lpstr>'SO401b-VO - SO401b-VO PRÁCE'!Názvy_tisku</vt:lpstr>
      <vt:lpstr>'SO402-MAT - SO402-MAT MAT...'!Názvy_tisku</vt:lpstr>
      <vt:lpstr>'SO402-TSK - SO402-TSK PRÁCE'!Názvy_tisku</vt:lpstr>
      <vt:lpstr>'023-17-1-01 - Akce č. 999...'!Oblast_tisku</vt:lpstr>
      <vt:lpstr>'023-17-1-02 - Akce č. 999...'!Oblast_tisku</vt:lpstr>
      <vt:lpstr>'023-17-2-01 - Akce č. 999...'!Oblast_tisku</vt:lpstr>
      <vt:lpstr>'023-17-2-02 - Akce č. 999...'!Oblast_tisku</vt:lpstr>
      <vt:lpstr>'023-17-4 - Akce č. 999 61...'!Oblast_tisku</vt:lpstr>
      <vt:lpstr>'Pokyny pro vyplnění'!Oblast_tisku</vt:lpstr>
      <vt:lpstr>'Rekapitulace stavby'!Oblast_tisku</vt:lpstr>
      <vt:lpstr>'SO401a-MAT - SO401a-MAT M...'!Oblast_tisku</vt:lpstr>
      <vt:lpstr>'SO401a-VO - SO401a-VO PRÁCE'!Oblast_tisku</vt:lpstr>
      <vt:lpstr>'SO401b-MAT - SO401b-MAT M...'!Oblast_tisku</vt:lpstr>
      <vt:lpstr>'SO401b-VO - SO401b-VO PRÁCE'!Oblast_tisku</vt:lpstr>
      <vt:lpstr>'SO402-MAT - SO402-MAT MAT...'!Oblast_tisku</vt:lpstr>
      <vt:lpstr>'SO402-TSK - SO402-TSK PRÁCE'!Oblast_tisku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Milek</cp:lastModifiedBy>
  <dcterms:created xsi:type="dcterms:W3CDTF">2018-01-03T09:46:07Z</dcterms:created>
  <dcterms:modified xsi:type="dcterms:W3CDTF">2018-02-19T13:43:11Z</dcterms:modified>
</cp:coreProperties>
</file>